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61" windowWidth="15690" windowHeight="1176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'Tabelle1'!$3:$5</definedName>
  </definedNames>
  <calcPr fullCalcOnLoad="1"/>
</workbook>
</file>

<file path=xl/sharedStrings.xml><?xml version="1.0" encoding="utf-8"?>
<sst xmlns="http://schemas.openxmlformats.org/spreadsheetml/2006/main" count="250" uniqueCount="107">
  <si>
    <t xml:space="preserve">Name </t>
  </si>
  <si>
    <t xml:space="preserve">Verein </t>
  </si>
  <si>
    <t>Greifenberg</t>
  </si>
  <si>
    <t>Raisting</t>
  </si>
  <si>
    <t>Knoller Sabine</t>
  </si>
  <si>
    <t>Dießen</t>
  </si>
  <si>
    <t>Spöttl Barbara</t>
  </si>
  <si>
    <t>Schondorf</t>
  </si>
  <si>
    <t>Obermühlhausen</t>
  </si>
  <si>
    <t>Dettenschwang</t>
  </si>
  <si>
    <t>Bichler Hedwig</t>
  </si>
  <si>
    <t>Windach</t>
  </si>
  <si>
    <t>Mayr Maria</t>
  </si>
  <si>
    <t>Bauer Gabi</t>
  </si>
  <si>
    <t>Pflaumdorf</t>
  </si>
  <si>
    <t>Dettenhofen</t>
  </si>
  <si>
    <t>Reindl Irmgard</t>
  </si>
  <si>
    <t>St. Georgen</t>
  </si>
  <si>
    <t>Hanuschek Regina</t>
  </si>
  <si>
    <t>Neu-Greifenberg</t>
  </si>
  <si>
    <t>Glöckler Centa</t>
  </si>
  <si>
    <t>Rott</t>
  </si>
  <si>
    <t>Steigenberger Renate</t>
  </si>
  <si>
    <t>Reichart Uschi</t>
  </si>
  <si>
    <t>Ertl Conny</t>
  </si>
  <si>
    <t>Riederau</t>
  </si>
  <si>
    <t>Krenmayr Marion</t>
  </si>
  <si>
    <t>Stainer Elisabeth</t>
  </si>
  <si>
    <t>Vielhauer Elisabeth</t>
  </si>
  <si>
    <t>Keller Diemut</t>
  </si>
  <si>
    <t>Schmelzer Andrea</t>
  </si>
  <si>
    <t>Drexl Erika</t>
  </si>
  <si>
    <t>Kittel Ingrid</t>
  </si>
  <si>
    <t>Hylla Hedwig</t>
  </si>
  <si>
    <t>Dankel Regina</t>
  </si>
  <si>
    <t>Hammerl Katharina</t>
  </si>
  <si>
    <t>Haugg Brigitte</t>
  </si>
  <si>
    <t>Rother Brigitte</t>
  </si>
  <si>
    <t xml:space="preserve">Leicher Elfriede </t>
  </si>
  <si>
    <t>Wasl Gertraud</t>
  </si>
  <si>
    <t>Kittel Barbara</t>
  </si>
  <si>
    <t>Krenmayr Edith</t>
  </si>
  <si>
    <t>Amann Tanja</t>
  </si>
  <si>
    <t>SB</t>
  </si>
  <si>
    <t>Schwarz Caroline</t>
  </si>
  <si>
    <t>Filgertshofer Inge</t>
  </si>
  <si>
    <t>Brauns Ulrike</t>
  </si>
  <si>
    <t>Reichart Linde</t>
  </si>
  <si>
    <t>Reiser Nicole</t>
  </si>
  <si>
    <t>Haselbauer Doris</t>
  </si>
  <si>
    <t>Krenmayr Jenni</t>
  </si>
  <si>
    <t>Schober Annelies</t>
  </si>
  <si>
    <t>Schuster Eva-Maria</t>
  </si>
  <si>
    <t>Schweizer Anna</t>
  </si>
  <si>
    <t>Ullrich Waltraud</t>
  </si>
  <si>
    <t>Beinhofer Irmgard</t>
  </si>
  <si>
    <t>Weigl Stefanie</t>
  </si>
  <si>
    <t>Schega Monika</t>
  </si>
  <si>
    <t>Lachermeier Brigitte</t>
  </si>
  <si>
    <t>Rott/Holzhausen</t>
  </si>
  <si>
    <t>Moje Ulrike</t>
  </si>
  <si>
    <t>Loder Viola</t>
  </si>
  <si>
    <t>Greil Antonia</t>
  </si>
  <si>
    <t>Seiter Christa</t>
  </si>
  <si>
    <t>Rösch Anna-Maria</t>
  </si>
  <si>
    <t>Mirlach Jenny</t>
  </si>
  <si>
    <t>Albrecht Andrea</t>
  </si>
  <si>
    <t>Abenthum Angelika</t>
  </si>
  <si>
    <t>Schwarz Christine</t>
  </si>
  <si>
    <t>Schmidt Bele</t>
  </si>
  <si>
    <t>Häring Karin</t>
  </si>
  <si>
    <t>Utting</t>
  </si>
  <si>
    <t>Damnig Marlene</t>
  </si>
  <si>
    <t>Oefele Elisabeth</t>
  </si>
  <si>
    <t>Burghart Theresa</t>
  </si>
  <si>
    <t>Raml Franziska</t>
  </si>
  <si>
    <t>Schmid Anna</t>
  </si>
  <si>
    <t>Wagner Jil</t>
  </si>
  <si>
    <t>Wagner Stella</t>
  </si>
  <si>
    <t>Stainer Eva</t>
  </si>
  <si>
    <t>LPA</t>
  </si>
  <si>
    <t>LG</t>
  </si>
  <si>
    <t>LP</t>
  </si>
  <si>
    <t>LGA</t>
  </si>
  <si>
    <t>Schulz Margret</t>
  </si>
  <si>
    <t>Schmid Barbara</t>
  </si>
  <si>
    <t>Böhmer Andrea</t>
  </si>
  <si>
    <t>Daschkey Luisa</t>
  </si>
  <si>
    <t>Barckholt Silvia</t>
  </si>
  <si>
    <t>Pirkham Beatrice</t>
  </si>
  <si>
    <t>Melzow Angelika</t>
  </si>
  <si>
    <t>Vogl Gerda</t>
  </si>
  <si>
    <t>Jakowatz Patricia</t>
  </si>
  <si>
    <t>GR</t>
  </si>
  <si>
    <t>Ebner Patricia</t>
  </si>
  <si>
    <t>Eching</t>
  </si>
  <si>
    <t>Steingruber Martina</t>
  </si>
  <si>
    <t xml:space="preserve">Ringe </t>
  </si>
  <si>
    <t>Blattl</t>
  </si>
  <si>
    <t>Westermann Silke</t>
  </si>
  <si>
    <t>SCH</t>
  </si>
  <si>
    <t>Metzger Stefanie</t>
  </si>
  <si>
    <t>Böhm Steffi</t>
  </si>
  <si>
    <t>RAI</t>
  </si>
  <si>
    <t>Höpfl-Schlüter Gaby</t>
  </si>
  <si>
    <t>WIN</t>
  </si>
  <si>
    <t>Alle Damenschiessen 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</si>
</sst>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4" fontId="0" fillId="0" borderId="11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0" xfId="0" applyFont="1" applyFill="1" applyBorder="1" applyAlignment="1">
      <alignment/>
    </xf>
    <xf numFmtId="49" fontId="5" fillId="34" borderId="11" xfId="0" applyNumberFormat="1" applyFont="1" applyFill="1" applyBorder="1" applyAlignment="1">
      <alignment/>
    </xf>
    <xf numFmtId="49" fontId="5" fillId="34" borderId="13" xfId="0" applyNumberFormat="1" applyFont="1" applyFill="1" applyBorder="1" applyAlignment="1">
      <alignment/>
    </xf>
    <xf numFmtId="49" fontId="4" fillId="34" borderId="14" xfId="0" applyNumberFormat="1" applyFont="1" applyFill="1" applyBorder="1" applyAlignment="1">
      <alignment/>
    </xf>
    <xf numFmtId="49" fontId="5" fillId="34" borderId="15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164" fontId="0" fillId="0" borderId="0" xfId="0" applyNumberFormat="1" applyAlignment="1">
      <alignment/>
    </xf>
    <xf numFmtId="0" fontId="0" fillId="35" borderId="10" xfId="0" applyFont="1" applyFill="1" applyBorder="1" applyAlignment="1">
      <alignment/>
    </xf>
    <xf numFmtId="164" fontId="0" fillId="35" borderId="11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164" fontId="0" fillId="35" borderId="11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1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64" fontId="0" fillId="34" borderId="11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64" fontId="0" fillId="34" borderId="16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5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33" borderId="11" xfId="0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K73" sqref="K73"/>
    </sheetView>
  </sheetViews>
  <sheetFormatPr defaultColWidth="11.421875" defaultRowHeight="12.75"/>
  <cols>
    <col min="1" max="1" width="4.28125" style="0" customWidth="1"/>
    <col min="2" max="2" width="28.00390625" style="0" customWidth="1"/>
    <col min="3" max="3" width="15.7109375" style="0" customWidth="1"/>
    <col min="4" max="4" width="4.7109375" style="0" customWidth="1"/>
    <col min="5" max="6" width="5.57421875" style="0" customWidth="1"/>
    <col min="7" max="7" width="5.140625" style="0" customWidth="1"/>
    <col min="8" max="8" width="6.00390625" style="0" customWidth="1"/>
    <col min="9" max="16" width="5.57421875" style="0" customWidth="1"/>
    <col min="17" max="17" width="3.7109375" style="0" customWidth="1"/>
  </cols>
  <sheetData>
    <row r="1" spans="1:17" ht="38.25" customHeight="1">
      <c r="A1" s="27" t="s">
        <v>106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54"/>
    </row>
    <row r="2" spans="2:17" ht="21.75" customHeight="1">
      <c r="B2" s="12"/>
      <c r="C2" s="12"/>
      <c r="D2" s="12"/>
      <c r="E2" s="12"/>
      <c r="F2" s="12"/>
      <c r="G2" s="12"/>
      <c r="H2" s="12"/>
      <c r="I2" s="12"/>
      <c r="J2" s="12"/>
      <c r="K2" s="26"/>
      <c r="L2" s="26"/>
      <c r="M2" s="26"/>
      <c r="N2" s="26"/>
      <c r="O2" s="26"/>
      <c r="P2" s="26"/>
      <c r="Q2" s="54"/>
    </row>
    <row r="3" spans="5:17" ht="23.25" customHeight="1">
      <c r="E3" s="28" t="s">
        <v>93</v>
      </c>
      <c r="F3" s="29"/>
      <c r="G3" s="6" t="s">
        <v>100</v>
      </c>
      <c r="H3" s="7"/>
      <c r="I3" s="19" t="s">
        <v>103</v>
      </c>
      <c r="J3" s="20"/>
      <c r="K3" s="6" t="s">
        <v>105</v>
      </c>
      <c r="L3" s="7"/>
      <c r="M3" s="19"/>
      <c r="N3" s="20"/>
      <c r="O3" s="6"/>
      <c r="P3" s="7"/>
      <c r="Q3" s="1" t="s">
        <v>43</v>
      </c>
    </row>
    <row r="4" spans="5:17" ht="17.25" customHeight="1">
      <c r="E4" s="9"/>
      <c r="F4" s="10"/>
      <c r="G4" s="9"/>
      <c r="H4" s="10"/>
      <c r="I4" s="11"/>
      <c r="J4" s="8"/>
      <c r="K4" s="41"/>
      <c r="L4" s="42"/>
      <c r="M4" s="21"/>
      <c r="N4" s="22"/>
      <c r="O4" s="30"/>
      <c r="P4" s="31"/>
      <c r="Q4" s="1"/>
    </row>
    <row r="5" spans="1:17" ht="12.75">
      <c r="A5" s="2"/>
      <c r="B5" s="2" t="s">
        <v>0</v>
      </c>
      <c r="C5" s="2" t="s">
        <v>1</v>
      </c>
      <c r="D5" s="2"/>
      <c r="E5" s="2" t="s">
        <v>97</v>
      </c>
      <c r="F5" s="2" t="s">
        <v>98</v>
      </c>
      <c r="G5" s="2" t="s">
        <v>97</v>
      </c>
      <c r="H5" s="2" t="s">
        <v>98</v>
      </c>
      <c r="I5" s="2" t="s">
        <v>97</v>
      </c>
      <c r="J5" s="2" t="s">
        <v>98</v>
      </c>
      <c r="K5" s="2" t="s">
        <v>97</v>
      </c>
      <c r="L5" s="2" t="s">
        <v>98</v>
      </c>
      <c r="M5" s="18"/>
      <c r="N5" s="18"/>
      <c r="O5" s="32"/>
      <c r="P5" s="33"/>
      <c r="Q5" s="1"/>
    </row>
    <row r="6" spans="1:17" ht="12.75">
      <c r="A6" s="3"/>
      <c r="B6" s="3"/>
      <c r="C6" s="3"/>
      <c r="D6" s="14"/>
      <c r="E6" s="14"/>
      <c r="F6" s="14"/>
      <c r="G6" s="14"/>
      <c r="H6" s="17"/>
      <c r="I6" s="39"/>
      <c r="J6" s="39"/>
      <c r="K6" s="39"/>
      <c r="L6" s="39"/>
      <c r="M6" s="23"/>
      <c r="N6" s="23"/>
      <c r="O6" s="34"/>
      <c r="P6" s="35"/>
      <c r="Q6" s="1"/>
    </row>
    <row r="7" spans="1:18" ht="12.75">
      <c r="A7" s="5"/>
      <c r="B7" s="2" t="s">
        <v>34</v>
      </c>
      <c r="C7" s="2" t="s">
        <v>15</v>
      </c>
      <c r="D7" s="2" t="s">
        <v>81</v>
      </c>
      <c r="E7" s="32">
        <v>231</v>
      </c>
      <c r="F7" s="38">
        <v>75.4</v>
      </c>
      <c r="G7" s="32">
        <v>236</v>
      </c>
      <c r="H7" s="40">
        <v>64.4</v>
      </c>
      <c r="I7" s="32">
        <v>231</v>
      </c>
      <c r="J7" s="40">
        <v>114</v>
      </c>
      <c r="K7" s="32">
        <v>213</v>
      </c>
      <c r="L7" s="40"/>
      <c r="M7" s="33"/>
      <c r="N7" s="40"/>
      <c r="O7" s="36"/>
      <c r="P7" s="37"/>
      <c r="Q7" s="36">
        <f>COUNT(E7,G7,I7,K7,M7,O7)</f>
        <v>4</v>
      </c>
      <c r="R7" s="63"/>
    </row>
    <row r="8" spans="1:17" ht="12.75">
      <c r="A8" s="5"/>
      <c r="B8" s="2" t="s">
        <v>38</v>
      </c>
      <c r="C8" s="2" t="s">
        <v>15</v>
      </c>
      <c r="D8" s="2" t="s">
        <v>81</v>
      </c>
      <c r="E8" s="32"/>
      <c r="F8" s="38"/>
      <c r="G8" s="32"/>
      <c r="H8" s="40"/>
      <c r="I8" s="32"/>
      <c r="J8" s="40"/>
      <c r="K8" s="32"/>
      <c r="L8" s="40"/>
      <c r="M8" s="33"/>
      <c r="N8" s="40"/>
      <c r="O8" s="36"/>
      <c r="P8" s="37"/>
      <c r="Q8" s="36">
        <f>COUNT(E8,G8,I8,K8,M8,O8)</f>
        <v>0</v>
      </c>
    </row>
    <row r="9" spans="1:17" ht="12.75">
      <c r="A9" s="5"/>
      <c r="B9" s="57" t="s">
        <v>58</v>
      </c>
      <c r="C9" s="57" t="s">
        <v>15</v>
      </c>
      <c r="D9" s="57" t="s">
        <v>80</v>
      </c>
      <c r="E9" s="57"/>
      <c r="F9" s="58"/>
      <c r="G9" s="57"/>
      <c r="H9" s="59"/>
      <c r="I9" s="57"/>
      <c r="J9" s="59"/>
      <c r="K9" s="57"/>
      <c r="L9" s="59"/>
      <c r="M9" s="60"/>
      <c r="N9" s="59"/>
      <c r="O9" s="61"/>
      <c r="P9" s="62"/>
      <c r="Q9" s="36">
        <f>COUNT(E9,G9,I9,K9,M9,O9)</f>
        <v>0</v>
      </c>
    </row>
    <row r="10" spans="1:17" ht="12.75">
      <c r="A10" s="5"/>
      <c r="B10" s="32" t="s">
        <v>72</v>
      </c>
      <c r="C10" s="32" t="s">
        <v>15</v>
      </c>
      <c r="D10" s="32" t="s">
        <v>81</v>
      </c>
      <c r="E10" s="32"/>
      <c r="F10" s="38"/>
      <c r="G10" s="32"/>
      <c r="H10" s="40"/>
      <c r="I10" s="32"/>
      <c r="J10" s="40"/>
      <c r="K10" s="32"/>
      <c r="L10" s="40"/>
      <c r="M10" s="33"/>
      <c r="N10" s="40"/>
      <c r="O10" s="36"/>
      <c r="P10" s="37"/>
      <c r="Q10" s="36">
        <f>COUNT(E10,G10,I10,K10,M10,O10)</f>
        <v>0</v>
      </c>
    </row>
    <row r="11" spans="1:17" ht="12.75">
      <c r="A11" s="5"/>
      <c r="B11" s="2"/>
      <c r="C11" s="2"/>
      <c r="D11" s="2"/>
      <c r="E11" s="2"/>
      <c r="F11" s="4"/>
      <c r="G11" s="2"/>
      <c r="H11" s="15"/>
      <c r="I11" s="32"/>
      <c r="J11" s="40"/>
      <c r="K11" s="32"/>
      <c r="L11" s="40"/>
      <c r="M11" s="25"/>
      <c r="N11" s="24"/>
      <c r="O11" s="36"/>
      <c r="P11" s="37"/>
      <c r="Q11" s="36"/>
    </row>
    <row r="12" spans="1:17" ht="12.75">
      <c r="A12" s="5"/>
      <c r="B12" s="16" t="s">
        <v>45</v>
      </c>
      <c r="C12" s="16" t="s">
        <v>9</v>
      </c>
      <c r="D12" s="16" t="s">
        <v>83</v>
      </c>
      <c r="E12" s="16"/>
      <c r="F12" s="43"/>
      <c r="G12" s="16">
        <v>271</v>
      </c>
      <c r="H12" s="44">
        <f>82.7*1.7</f>
        <v>140.59</v>
      </c>
      <c r="I12" s="16"/>
      <c r="J12" s="44"/>
      <c r="K12" s="16"/>
      <c r="L12" s="44"/>
      <c r="M12" s="45"/>
      <c r="N12" s="44"/>
      <c r="O12" s="46"/>
      <c r="P12" s="47"/>
      <c r="Q12" s="36">
        <f>COUNT(E12,G12,I12,K12,M12,O12)</f>
        <v>1</v>
      </c>
    </row>
    <row r="13" spans="1:17" ht="12.75">
      <c r="A13" s="5"/>
      <c r="B13" s="16" t="s">
        <v>57</v>
      </c>
      <c r="C13" s="16" t="s">
        <v>9</v>
      </c>
      <c r="D13" s="16" t="s">
        <v>83</v>
      </c>
      <c r="E13" s="16"/>
      <c r="F13" s="43"/>
      <c r="G13" s="16"/>
      <c r="H13" s="44"/>
      <c r="I13" s="16"/>
      <c r="J13" s="44"/>
      <c r="K13" s="16"/>
      <c r="L13" s="44"/>
      <c r="M13" s="45"/>
      <c r="N13" s="44"/>
      <c r="O13" s="46"/>
      <c r="P13" s="47"/>
      <c r="Q13" s="36">
        <f>COUNT(E13,G13,I13,K13,M13,O13)</f>
        <v>0</v>
      </c>
    </row>
    <row r="14" spans="1:17" ht="12.75">
      <c r="A14" s="5"/>
      <c r="B14" s="16" t="s">
        <v>30</v>
      </c>
      <c r="C14" s="16" t="s">
        <v>9</v>
      </c>
      <c r="D14" s="16" t="s">
        <v>83</v>
      </c>
      <c r="E14" s="16"/>
      <c r="F14" s="43"/>
      <c r="G14" s="16">
        <v>277</v>
      </c>
      <c r="H14" s="44">
        <f>110.3*1.7</f>
        <v>187.51</v>
      </c>
      <c r="I14" s="16"/>
      <c r="J14" s="44"/>
      <c r="K14" s="16"/>
      <c r="L14" s="44"/>
      <c r="M14" s="45"/>
      <c r="N14" s="44"/>
      <c r="O14" s="46"/>
      <c r="P14" s="47"/>
      <c r="Q14" s="36">
        <f>COUNT(E14,G14,I14,K14,M14,O14)</f>
        <v>1</v>
      </c>
    </row>
    <row r="15" spans="1:17" s="76" customFormat="1" ht="12.75">
      <c r="A15" s="75"/>
      <c r="B15" s="32" t="s">
        <v>76</v>
      </c>
      <c r="C15" s="32" t="s">
        <v>9</v>
      </c>
      <c r="D15" s="78" t="s">
        <v>81</v>
      </c>
      <c r="E15" s="32"/>
      <c r="F15" s="38"/>
      <c r="G15" s="32"/>
      <c r="H15" s="40"/>
      <c r="I15" s="32"/>
      <c r="J15" s="40"/>
      <c r="K15" s="32"/>
      <c r="L15" s="40"/>
      <c r="M15" s="33"/>
      <c r="N15" s="40"/>
      <c r="O15" s="36"/>
      <c r="P15" s="37"/>
      <c r="Q15" s="36">
        <f>COUNT(E15,G15,I15,K15,M15,O15)</f>
        <v>0</v>
      </c>
    </row>
    <row r="16" spans="1:17" ht="12.75">
      <c r="A16" s="5"/>
      <c r="B16" s="2"/>
      <c r="C16" s="2"/>
      <c r="D16" s="2"/>
      <c r="E16" s="2"/>
      <c r="F16" s="4"/>
      <c r="G16" s="2"/>
      <c r="H16" s="15"/>
      <c r="I16" s="32"/>
      <c r="J16" s="40"/>
      <c r="K16" s="32"/>
      <c r="L16" s="40"/>
      <c r="M16" s="25"/>
      <c r="N16" s="24"/>
      <c r="O16" s="36"/>
      <c r="P16" s="37"/>
      <c r="Q16" s="1"/>
    </row>
    <row r="17" spans="1:18" ht="12.75">
      <c r="A17" s="5"/>
      <c r="B17" s="2" t="s">
        <v>4</v>
      </c>
      <c r="C17" s="2" t="s">
        <v>5</v>
      </c>
      <c r="D17" s="2" t="s">
        <v>81</v>
      </c>
      <c r="E17" s="32"/>
      <c r="F17" s="38"/>
      <c r="G17" s="32"/>
      <c r="H17" s="40"/>
      <c r="I17" s="32"/>
      <c r="J17" s="40"/>
      <c r="K17" s="32"/>
      <c r="L17" s="40"/>
      <c r="M17" s="33"/>
      <c r="N17" s="40"/>
      <c r="O17" s="36"/>
      <c r="P17" s="37"/>
      <c r="Q17" s="36">
        <f aca="true" t="shared" si="0" ref="Q17:Q40">COUNT(E17,G17,I17,K17,M17,O17)</f>
        <v>0</v>
      </c>
      <c r="R17" s="63"/>
    </row>
    <row r="18" spans="1:18" ht="12.75">
      <c r="A18" s="5"/>
      <c r="B18" s="57" t="s">
        <v>102</v>
      </c>
      <c r="C18" s="57" t="s">
        <v>5</v>
      </c>
      <c r="D18" s="57" t="s">
        <v>82</v>
      </c>
      <c r="E18" s="57"/>
      <c r="F18" s="57"/>
      <c r="G18" s="57">
        <v>270</v>
      </c>
      <c r="H18" s="57">
        <f>159.8/2.66</f>
        <v>60.07518796992481</v>
      </c>
      <c r="I18" s="57"/>
      <c r="J18" s="57"/>
      <c r="K18" s="57"/>
      <c r="L18" s="57"/>
      <c r="M18" s="57"/>
      <c r="N18" s="57"/>
      <c r="O18" s="57"/>
      <c r="P18" s="57"/>
      <c r="Q18" s="36"/>
      <c r="R18" s="63"/>
    </row>
    <row r="19" spans="1:18" ht="12.75">
      <c r="A19" s="5"/>
      <c r="B19" s="2" t="s">
        <v>53</v>
      </c>
      <c r="C19" s="2" t="s">
        <v>5</v>
      </c>
      <c r="D19" s="2" t="s">
        <v>81</v>
      </c>
      <c r="E19" s="32"/>
      <c r="F19" s="38"/>
      <c r="G19" s="32"/>
      <c r="H19" s="40"/>
      <c r="I19" s="32"/>
      <c r="J19" s="40"/>
      <c r="K19" s="32"/>
      <c r="L19" s="40"/>
      <c r="M19" s="33"/>
      <c r="N19" s="40"/>
      <c r="O19" s="36"/>
      <c r="P19" s="37"/>
      <c r="Q19" s="36">
        <f t="shared" si="0"/>
        <v>0</v>
      </c>
      <c r="R19" s="63"/>
    </row>
    <row r="20" spans="1:18" ht="12.75">
      <c r="A20" s="5"/>
      <c r="B20" s="2" t="s">
        <v>27</v>
      </c>
      <c r="C20" s="2" t="s">
        <v>5</v>
      </c>
      <c r="D20" s="2" t="s">
        <v>81</v>
      </c>
      <c r="E20" s="32"/>
      <c r="F20" s="38"/>
      <c r="G20" s="32"/>
      <c r="H20" s="40"/>
      <c r="I20" s="32"/>
      <c r="J20" s="40"/>
      <c r="K20" s="32"/>
      <c r="L20" s="40"/>
      <c r="M20" s="33"/>
      <c r="N20" s="40"/>
      <c r="O20" s="36"/>
      <c r="P20" s="37"/>
      <c r="Q20" s="36">
        <f t="shared" si="0"/>
        <v>0</v>
      </c>
      <c r="R20" s="63"/>
    </row>
    <row r="21" spans="1:18" ht="12.75">
      <c r="A21" s="5"/>
      <c r="B21" s="2" t="s">
        <v>79</v>
      </c>
      <c r="C21" s="2" t="s">
        <v>5</v>
      </c>
      <c r="D21" s="2" t="s">
        <v>81</v>
      </c>
      <c r="E21" s="32"/>
      <c r="F21" s="38"/>
      <c r="G21" s="32"/>
      <c r="H21" s="40"/>
      <c r="I21" s="32"/>
      <c r="J21" s="40"/>
      <c r="K21" s="32"/>
      <c r="L21" s="40"/>
      <c r="M21" s="33"/>
      <c r="N21" s="40"/>
      <c r="O21" s="36"/>
      <c r="P21" s="37"/>
      <c r="Q21" s="36">
        <f t="shared" si="0"/>
        <v>0</v>
      </c>
      <c r="R21" s="35"/>
    </row>
    <row r="22" spans="1:18" ht="12.75">
      <c r="A22" s="5"/>
      <c r="B22" s="2"/>
      <c r="C22" s="2"/>
      <c r="D22" s="2"/>
      <c r="E22" s="32"/>
      <c r="F22" s="38"/>
      <c r="G22" s="32"/>
      <c r="H22" s="40"/>
      <c r="I22" s="32"/>
      <c r="J22" s="40"/>
      <c r="K22" s="32"/>
      <c r="L22" s="40"/>
      <c r="M22" s="33"/>
      <c r="N22" s="40"/>
      <c r="O22" s="36"/>
      <c r="P22" s="37"/>
      <c r="Q22" s="36"/>
      <c r="R22" s="35"/>
    </row>
    <row r="23" spans="1:18" ht="12.75">
      <c r="A23" s="5"/>
      <c r="B23" s="2" t="s">
        <v>94</v>
      </c>
      <c r="C23" s="2" t="s">
        <v>95</v>
      </c>
      <c r="D23" s="2" t="s">
        <v>81</v>
      </c>
      <c r="E23" s="32">
        <v>276</v>
      </c>
      <c r="F23" s="38">
        <v>9.4</v>
      </c>
      <c r="G23" s="32">
        <v>286</v>
      </c>
      <c r="H23" s="40">
        <v>58.1</v>
      </c>
      <c r="I23" s="32"/>
      <c r="J23" s="40"/>
      <c r="K23" s="32"/>
      <c r="L23" s="40"/>
      <c r="M23" s="33"/>
      <c r="N23" s="40"/>
      <c r="O23" s="36"/>
      <c r="P23" s="37"/>
      <c r="Q23" s="36"/>
      <c r="R23" s="35"/>
    </row>
    <row r="24" spans="1:17" ht="12.75">
      <c r="A24" s="5"/>
      <c r="B24" s="2"/>
      <c r="C24" s="2"/>
      <c r="D24" s="2"/>
      <c r="E24" s="32"/>
      <c r="F24" s="38"/>
      <c r="G24" s="32"/>
      <c r="H24" s="40"/>
      <c r="I24" s="32"/>
      <c r="J24" s="40"/>
      <c r="K24" s="32"/>
      <c r="L24" s="40"/>
      <c r="M24" s="33"/>
      <c r="N24" s="40"/>
      <c r="O24" s="36"/>
      <c r="P24" s="37"/>
      <c r="Q24" s="36">
        <f t="shared" si="0"/>
        <v>0</v>
      </c>
    </row>
    <row r="25" spans="1:18" ht="12.75">
      <c r="A25" s="5"/>
      <c r="B25" s="16" t="s">
        <v>49</v>
      </c>
      <c r="C25" s="16" t="s">
        <v>2</v>
      </c>
      <c r="D25" s="16" t="s">
        <v>83</v>
      </c>
      <c r="E25" s="16">
        <v>293</v>
      </c>
      <c r="F25" s="43">
        <f>38.2*1.7</f>
        <v>64.94</v>
      </c>
      <c r="G25" s="16">
        <v>283</v>
      </c>
      <c r="H25" s="44">
        <f>31.1*1.7</f>
        <v>52.870000000000005</v>
      </c>
      <c r="I25" s="16"/>
      <c r="J25" s="44"/>
      <c r="K25" s="16">
        <v>296</v>
      </c>
      <c r="L25" s="44">
        <f>17.8*1.7</f>
        <v>30.26</v>
      </c>
      <c r="M25" s="45"/>
      <c r="N25" s="44"/>
      <c r="O25" s="46"/>
      <c r="P25" s="47"/>
      <c r="Q25" s="36">
        <f t="shared" si="0"/>
        <v>3</v>
      </c>
      <c r="R25" s="63"/>
    </row>
    <row r="26" spans="1:18" ht="12.75">
      <c r="A26" s="5"/>
      <c r="B26" s="16" t="s">
        <v>29</v>
      </c>
      <c r="C26" s="16" t="s">
        <v>2</v>
      </c>
      <c r="D26" s="16" t="s">
        <v>83</v>
      </c>
      <c r="E26" s="16">
        <v>294</v>
      </c>
      <c r="F26" s="44">
        <f>72.8*1.7</f>
        <v>123.75999999999999</v>
      </c>
      <c r="G26" s="16">
        <v>288</v>
      </c>
      <c r="H26" s="44">
        <f>22.6*1.7</f>
        <v>38.42</v>
      </c>
      <c r="I26" s="16">
        <v>296</v>
      </c>
      <c r="J26" s="44">
        <f>7*1.7</f>
        <v>11.9</v>
      </c>
      <c r="K26" s="16">
        <v>285</v>
      </c>
      <c r="L26" s="44">
        <f>37.2*1.7</f>
        <v>63.24</v>
      </c>
      <c r="M26" s="16"/>
      <c r="N26" s="44"/>
      <c r="O26" s="46"/>
      <c r="P26" s="47"/>
      <c r="Q26" s="36">
        <f t="shared" si="0"/>
        <v>4</v>
      </c>
      <c r="R26" s="63"/>
    </row>
    <row r="27" spans="1:18" ht="12.75">
      <c r="A27" s="5"/>
      <c r="B27" s="57" t="s">
        <v>65</v>
      </c>
      <c r="C27" s="57" t="s">
        <v>2</v>
      </c>
      <c r="D27" s="61" t="s">
        <v>82</v>
      </c>
      <c r="E27" s="57">
        <v>268</v>
      </c>
      <c r="F27" s="58">
        <v>104.4</v>
      </c>
      <c r="G27" s="57">
        <v>281</v>
      </c>
      <c r="H27" s="59">
        <f>159.2/2.66</f>
        <v>59.84962406015037</v>
      </c>
      <c r="I27" s="57">
        <v>283</v>
      </c>
      <c r="J27" s="59">
        <f>35.8/2.66</f>
        <v>13.458646616541351</v>
      </c>
      <c r="K27" s="57"/>
      <c r="L27" s="59"/>
      <c r="M27" s="60"/>
      <c r="N27" s="59"/>
      <c r="O27" s="61"/>
      <c r="P27" s="62"/>
      <c r="Q27" s="36">
        <f t="shared" si="0"/>
        <v>3</v>
      </c>
      <c r="R27" s="63"/>
    </row>
    <row r="28" spans="1:18" ht="12.75">
      <c r="A28" s="2"/>
      <c r="B28" s="16" t="s">
        <v>84</v>
      </c>
      <c r="C28" s="16" t="s">
        <v>2</v>
      </c>
      <c r="D28" s="16" t="s">
        <v>83</v>
      </c>
      <c r="E28" s="16"/>
      <c r="F28" s="43"/>
      <c r="G28" s="16"/>
      <c r="H28" s="44"/>
      <c r="I28" s="16"/>
      <c r="J28" s="44"/>
      <c r="K28" s="16"/>
      <c r="L28" s="44"/>
      <c r="M28" s="45"/>
      <c r="N28" s="44"/>
      <c r="O28" s="46"/>
      <c r="P28" s="47"/>
      <c r="Q28" s="36">
        <f t="shared" si="0"/>
        <v>0</v>
      </c>
      <c r="R28" s="63"/>
    </row>
    <row r="29" spans="1:18" ht="12.75">
      <c r="A29" s="5"/>
      <c r="B29" s="16" t="s">
        <v>51</v>
      </c>
      <c r="C29" s="16" t="s">
        <v>2</v>
      </c>
      <c r="D29" s="16" t="s">
        <v>83</v>
      </c>
      <c r="E29" s="16">
        <v>290</v>
      </c>
      <c r="F29" s="43">
        <f>26*1.7</f>
        <v>44.199999999999996</v>
      </c>
      <c r="G29" s="16">
        <v>292</v>
      </c>
      <c r="H29" s="44">
        <f>55.2*1.7</f>
        <v>93.84</v>
      </c>
      <c r="I29" s="16">
        <v>285</v>
      </c>
      <c r="J29" s="74">
        <f>21.4*1.7</f>
        <v>36.379999999999995</v>
      </c>
      <c r="K29" s="16">
        <v>298</v>
      </c>
      <c r="L29" s="44">
        <f>31.6*1.7</f>
        <v>53.72</v>
      </c>
      <c r="M29" s="45"/>
      <c r="N29" s="44"/>
      <c r="O29" s="46"/>
      <c r="P29" s="47"/>
      <c r="Q29" s="36">
        <f t="shared" si="0"/>
        <v>4</v>
      </c>
      <c r="R29" s="63"/>
    </row>
    <row r="30" spans="1:18" ht="12.75">
      <c r="A30" s="50"/>
      <c r="B30" s="64" t="s">
        <v>69</v>
      </c>
      <c r="C30" s="64" t="s">
        <v>2</v>
      </c>
      <c r="D30" s="46" t="s">
        <v>83</v>
      </c>
      <c r="E30" s="16">
        <v>290</v>
      </c>
      <c r="F30" s="43">
        <v>18.9</v>
      </c>
      <c r="G30" s="16">
        <v>0</v>
      </c>
      <c r="H30" s="16"/>
      <c r="I30" s="16">
        <v>282</v>
      </c>
      <c r="J30" s="16">
        <f>32.4*1.7</f>
        <v>55.08</v>
      </c>
      <c r="K30" s="44">
        <v>278</v>
      </c>
      <c r="L30" s="43">
        <f>52.2*1.7</f>
        <v>88.74000000000001</v>
      </c>
      <c r="M30" s="45"/>
      <c r="N30" s="46"/>
      <c r="O30" s="45"/>
      <c r="P30" s="86"/>
      <c r="Q30" s="36">
        <f t="shared" si="0"/>
        <v>4</v>
      </c>
      <c r="R30" s="35"/>
    </row>
    <row r="31" spans="1:18" ht="12.75">
      <c r="A31" s="50"/>
      <c r="B31" s="36" t="s">
        <v>75</v>
      </c>
      <c r="C31" s="36" t="s">
        <v>2</v>
      </c>
      <c r="D31" s="36" t="s">
        <v>81</v>
      </c>
      <c r="E31" s="32"/>
      <c r="F31" s="38"/>
      <c r="G31" s="32"/>
      <c r="H31" s="32"/>
      <c r="I31" s="32"/>
      <c r="J31" s="40"/>
      <c r="K31" s="75"/>
      <c r="L31" s="38"/>
      <c r="M31" s="33"/>
      <c r="N31" s="79"/>
      <c r="O31" s="33"/>
      <c r="P31" s="55"/>
      <c r="Q31" s="36">
        <f t="shared" si="0"/>
        <v>0</v>
      </c>
      <c r="R31" s="35"/>
    </row>
    <row r="32" spans="1:18" ht="12.75">
      <c r="A32" s="50"/>
      <c r="B32" s="1" t="s">
        <v>77</v>
      </c>
      <c r="C32" s="1" t="s">
        <v>2</v>
      </c>
      <c r="D32" s="1" t="s">
        <v>81</v>
      </c>
      <c r="E32" s="32">
        <v>278</v>
      </c>
      <c r="F32" s="38">
        <v>47.1</v>
      </c>
      <c r="G32" s="32"/>
      <c r="H32" s="32"/>
      <c r="I32" s="32">
        <v>256</v>
      </c>
      <c r="J32" s="40">
        <v>8.6</v>
      </c>
      <c r="K32" s="75">
        <v>271</v>
      </c>
      <c r="L32" s="38">
        <v>29.4</v>
      </c>
      <c r="M32" s="33"/>
      <c r="N32" s="36"/>
      <c r="O32" s="33"/>
      <c r="P32" s="55"/>
      <c r="Q32" s="36">
        <f t="shared" si="0"/>
        <v>3</v>
      </c>
      <c r="R32" s="35"/>
    </row>
    <row r="33" spans="1:18" ht="12.75">
      <c r="A33" s="50"/>
      <c r="B33" s="61" t="s">
        <v>78</v>
      </c>
      <c r="C33" s="61" t="s">
        <v>2</v>
      </c>
      <c r="D33" s="61" t="s">
        <v>82</v>
      </c>
      <c r="E33" s="57">
        <v>239</v>
      </c>
      <c r="F33" s="58">
        <v>190.4</v>
      </c>
      <c r="G33" s="57"/>
      <c r="H33" s="57"/>
      <c r="I33" s="57">
        <v>257</v>
      </c>
      <c r="J33" s="57">
        <f>241.9/2.66</f>
        <v>90.93984962406014</v>
      </c>
      <c r="K33" s="81"/>
      <c r="L33" s="58"/>
      <c r="M33" s="60"/>
      <c r="N33" s="80"/>
      <c r="O33" s="60"/>
      <c r="P33" s="77"/>
      <c r="Q33" s="36">
        <f t="shared" si="0"/>
        <v>2</v>
      </c>
      <c r="R33" s="35"/>
    </row>
    <row r="34" spans="1:18" ht="12.75">
      <c r="A34" s="50"/>
      <c r="B34" s="61" t="s">
        <v>87</v>
      </c>
      <c r="C34" s="61" t="s">
        <v>2</v>
      </c>
      <c r="D34" s="61" t="s">
        <v>82</v>
      </c>
      <c r="E34" s="57">
        <v>247</v>
      </c>
      <c r="F34" s="58">
        <v>36.9</v>
      </c>
      <c r="G34" s="57"/>
      <c r="H34" s="57"/>
      <c r="I34" s="57"/>
      <c r="J34" s="57"/>
      <c r="K34" s="81"/>
      <c r="L34" s="58"/>
      <c r="M34" s="60"/>
      <c r="N34" s="61"/>
      <c r="O34" s="60"/>
      <c r="P34" s="77"/>
      <c r="Q34" s="36">
        <f t="shared" si="0"/>
        <v>1</v>
      </c>
      <c r="R34" s="35"/>
    </row>
    <row r="35" spans="2:17" ht="12.75">
      <c r="B35" s="2"/>
      <c r="C35" s="2"/>
      <c r="D35" s="2"/>
      <c r="E35" s="32"/>
      <c r="F35" s="38"/>
      <c r="G35" s="40"/>
      <c r="H35" s="32"/>
      <c r="I35" s="40"/>
      <c r="J35" s="32"/>
      <c r="K35" s="40"/>
      <c r="L35" s="33"/>
      <c r="M35" s="38"/>
      <c r="N35" s="36"/>
      <c r="O35" s="37"/>
      <c r="P35" s="55"/>
      <c r="Q35" s="36">
        <f t="shared" si="0"/>
        <v>0</v>
      </c>
    </row>
    <row r="36" spans="1:17" ht="12.75">
      <c r="A36" s="5"/>
      <c r="B36" s="16" t="s">
        <v>40</v>
      </c>
      <c r="C36" s="16" t="s">
        <v>19</v>
      </c>
      <c r="D36" s="16" t="s">
        <v>83</v>
      </c>
      <c r="E36" s="16"/>
      <c r="F36" s="43"/>
      <c r="G36" s="16"/>
      <c r="H36" s="44"/>
      <c r="I36" s="16"/>
      <c r="J36" s="44"/>
      <c r="K36" s="16"/>
      <c r="L36" s="44"/>
      <c r="M36" s="45"/>
      <c r="N36" s="44"/>
      <c r="O36" s="46"/>
      <c r="P36" s="47"/>
      <c r="Q36" s="36">
        <f t="shared" si="0"/>
        <v>0</v>
      </c>
    </row>
    <row r="37" spans="1:17" ht="12.75">
      <c r="A37" s="5"/>
      <c r="B37" s="16" t="s">
        <v>32</v>
      </c>
      <c r="C37" s="16" t="s">
        <v>19</v>
      </c>
      <c r="D37" s="16" t="s">
        <v>83</v>
      </c>
      <c r="E37" s="16">
        <v>253</v>
      </c>
      <c r="F37" s="43">
        <f>72.6*1.7</f>
        <v>123.41999999999999</v>
      </c>
      <c r="G37" s="16">
        <v>229</v>
      </c>
      <c r="H37" s="44">
        <f>217.1*1.7</f>
        <v>369.07</v>
      </c>
      <c r="I37" s="16"/>
      <c r="J37" s="44"/>
      <c r="K37" s="46">
        <v>217</v>
      </c>
      <c r="L37" s="48">
        <f>170.8*1.7</f>
        <v>290.36</v>
      </c>
      <c r="M37" s="45"/>
      <c r="N37" s="44"/>
      <c r="O37" s="46"/>
      <c r="P37" s="47"/>
      <c r="Q37" s="36">
        <f t="shared" si="0"/>
        <v>3</v>
      </c>
    </row>
    <row r="38" spans="1:17" ht="12.75">
      <c r="A38" s="5"/>
      <c r="B38" s="16" t="s">
        <v>39</v>
      </c>
      <c r="C38" s="16" t="s">
        <v>19</v>
      </c>
      <c r="D38" s="16" t="s">
        <v>83</v>
      </c>
      <c r="E38" s="16"/>
      <c r="F38" s="43"/>
      <c r="G38" s="16"/>
      <c r="H38" s="44"/>
      <c r="I38" s="16"/>
      <c r="J38" s="44"/>
      <c r="K38" s="16"/>
      <c r="L38" s="44"/>
      <c r="M38" s="45"/>
      <c r="N38" s="44"/>
      <c r="O38" s="46"/>
      <c r="P38" s="47"/>
      <c r="Q38" s="36">
        <f t="shared" si="0"/>
        <v>0</v>
      </c>
    </row>
    <row r="39" spans="1:17" ht="12.75">
      <c r="A39" s="5"/>
      <c r="B39" s="73" t="s">
        <v>66</v>
      </c>
      <c r="C39" s="73" t="s">
        <v>19</v>
      </c>
      <c r="D39" s="61" t="s">
        <v>82</v>
      </c>
      <c r="E39" s="57"/>
      <c r="F39" s="58"/>
      <c r="G39" s="57"/>
      <c r="H39" s="59"/>
      <c r="I39" s="57"/>
      <c r="J39" s="59"/>
      <c r="K39" s="57"/>
      <c r="L39" s="59"/>
      <c r="M39" s="60"/>
      <c r="N39" s="59"/>
      <c r="O39" s="61"/>
      <c r="P39" s="62"/>
      <c r="Q39" s="36">
        <f t="shared" si="0"/>
        <v>0</v>
      </c>
    </row>
    <row r="40" spans="1:17" ht="12.75">
      <c r="A40" s="5"/>
      <c r="B40" s="16" t="s">
        <v>66</v>
      </c>
      <c r="C40" s="16" t="s">
        <v>19</v>
      </c>
      <c r="D40" s="16" t="s">
        <v>83</v>
      </c>
      <c r="E40" s="16"/>
      <c r="F40" s="43"/>
      <c r="G40" s="16"/>
      <c r="H40" s="44"/>
      <c r="I40" s="16"/>
      <c r="J40" s="44"/>
      <c r="K40" s="16"/>
      <c r="L40" s="44"/>
      <c r="M40" s="45"/>
      <c r="N40" s="44"/>
      <c r="O40" s="46"/>
      <c r="P40" s="47"/>
      <c r="Q40" s="36">
        <f t="shared" si="0"/>
        <v>0</v>
      </c>
    </row>
    <row r="41" spans="1:17" ht="12.75">
      <c r="A41" s="5"/>
      <c r="B41" s="18"/>
      <c r="C41" s="18"/>
      <c r="D41" s="18"/>
      <c r="E41" s="18"/>
      <c r="F41" s="67"/>
      <c r="G41" s="18"/>
      <c r="H41" s="24"/>
      <c r="I41" s="18"/>
      <c r="J41" s="24"/>
      <c r="K41" s="18"/>
      <c r="L41" s="24"/>
      <c r="M41" s="25"/>
      <c r="N41" s="24"/>
      <c r="O41" s="68"/>
      <c r="P41" s="69"/>
      <c r="Q41" s="68"/>
    </row>
    <row r="42" spans="1:17" ht="12.75">
      <c r="A42" s="2"/>
      <c r="B42" s="16" t="s">
        <v>46</v>
      </c>
      <c r="C42" s="16" t="s">
        <v>8</v>
      </c>
      <c r="D42" s="46" t="s">
        <v>83</v>
      </c>
      <c r="E42" s="16">
        <v>294</v>
      </c>
      <c r="F42" s="43">
        <f>20.2*1.7</f>
        <v>34.339999999999996</v>
      </c>
      <c r="G42" s="16">
        <v>295</v>
      </c>
      <c r="H42" s="44">
        <f>10.2*1.7</f>
        <v>17.34</v>
      </c>
      <c r="I42" s="16">
        <v>294</v>
      </c>
      <c r="J42" s="44">
        <f>6*1.7</f>
        <v>10.2</v>
      </c>
      <c r="K42" s="16"/>
      <c r="L42" s="44"/>
      <c r="M42" s="16"/>
      <c r="N42" s="44"/>
      <c r="O42" s="46"/>
      <c r="P42" s="47"/>
      <c r="Q42" s="36">
        <f aca="true" t="shared" si="1" ref="Q42:Q66">COUNT(E42,G42,I42,K42,M42,O42)</f>
        <v>3</v>
      </c>
    </row>
    <row r="43" spans="1:17" ht="12.75">
      <c r="A43" s="5"/>
      <c r="B43" s="57" t="s">
        <v>47</v>
      </c>
      <c r="C43" s="57" t="s">
        <v>8</v>
      </c>
      <c r="D43" s="57" t="s">
        <v>82</v>
      </c>
      <c r="E43" s="57"/>
      <c r="F43" s="58"/>
      <c r="G43" s="57"/>
      <c r="H43" s="59"/>
      <c r="I43" s="57"/>
      <c r="J43" s="59"/>
      <c r="K43" s="57"/>
      <c r="L43" s="59"/>
      <c r="M43" s="60"/>
      <c r="N43" s="59"/>
      <c r="O43" s="61"/>
      <c r="P43" s="62"/>
      <c r="Q43" s="36">
        <f t="shared" si="1"/>
        <v>0</v>
      </c>
    </row>
    <row r="44" spans="1:17" ht="12.75">
      <c r="A44" s="5"/>
      <c r="B44" s="16" t="s">
        <v>90</v>
      </c>
      <c r="C44" s="16" t="s">
        <v>8</v>
      </c>
      <c r="D44" s="16" t="s">
        <v>83</v>
      </c>
      <c r="E44" s="16">
        <v>284</v>
      </c>
      <c r="F44" s="43">
        <f>15*1.7</f>
        <v>25.5</v>
      </c>
      <c r="G44" s="16"/>
      <c r="H44" s="44"/>
      <c r="I44" s="16">
        <v>291</v>
      </c>
      <c r="J44" s="44">
        <f>67.6*1.7</f>
        <v>114.91999999999999</v>
      </c>
      <c r="K44" s="16"/>
      <c r="L44" s="44"/>
      <c r="M44" s="45"/>
      <c r="N44" s="44"/>
      <c r="O44" s="46"/>
      <c r="P44" s="47"/>
      <c r="Q44" s="36">
        <f t="shared" si="1"/>
        <v>2</v>
      </c>
    </row>
    <row r="45" spans="1:17" s="72" customFormat="1" ht="12.75">
      <c r="A45" s="70"/>
      <c r="B45" s="16" t="s">
        <v>23</v>
      </c>
      <c r="C45" s="16" t="s">
        <v>8</v>
      </c>
      <c r="D45" s="46" t="s">
        <v>83</v>
      </c>
      <c r="E45" s="16"/>
      <c r="F45" s="43"/>
      <c r="G45" s="16"/>
      <c r="H45" s="44"/>
      <c r="I45" s="16">
        <v>294</v>
      </c>
      <c r="J45" s="44">
        <f>15.2*1.7</f>
        <v>25.84</v>
      </c>
      <c r="K45" s="16"/>
      <c r="L45" s="44"/>
      <c r="M45" s="45"/>
      <c r="N45" s="44"/>
      <c r="O45" s="46"/>
      <c r="P45" s="47"/>
      <c r="Q45" s="36">
        <f t="shared" si="1"/>
        <v>1</v>
      </c>
    </row>
    <row r="46" spans="1:17" ht="12.75">
      <c r="A46" s="5"/>
      <c r="B46" s="16" t="s">
        <v>67</v>
      </c>
      <c r="C46" s="16" t="s">
        <v>8</v>
      </c>
      <c r="D46" s="16" t="s">
        <v>83</v>
      </c>
      <c r="E46" s="16">
        <v>285</v>
      </c>
      <c r="F46" s="16">
        <f>46.7*1.7</f>
        <v>79.39</v>
      </c>
      <c r="G46" s="16">
        <v>276</v>
      </c>
      <c r="H46" s="16">
        <f>24.1*1.7</f>
        <v>40.97</v>
      </c>
      <c r="I46" s="16">
        <v>274</v>
      </c>
      <c r="J46" s="16">
        <f>87.9*1.7</f>
        <v>149.43</v>
      </c>
      <c r="K46" s="16"/>
      <c r="L46" s="16"/>
      <c r="M46" s="16"/>
      <c r="N46" s="16"/>
      <c r="O46" s="16"/>
      <c r="P46" s="16"/>
      <c r="Q46" s="36">
        <f t="shared" si="1"/>
        <v>3</v>
      </c>
    </row>
    <row r="47" spans="1:17" ht="12.75">
      <c r="A47" s="5"/>
      <c r="B47" s="2"/>
      <c r="C47" s="2"/>
      <c r="D47" s="2"/>
      <c r="E47" s="32"/>
      <c r="F47" s="38"/>
      <c r="G47" s="32"/>
      <c r="H47" s="40"/>
      <c r="I47" s="32"/>
      <c r="J47" s="40"/>
      <c r="K47" s="32"/>
      <c r="L47" s="40"/>
      <c r="M47" s="33"/>
      <c r="N47" s="40"/>
      <c r="O47" s="36"/>
      <c r="P47" s="37"/>
      <c r="Q47" s="36">
        <f t="shared" si="1"/>
        <v>0</v>
      </c>
    </row>
    <row r="48" spans="1:18" ht="12.75">
      <c r="A48" s="5"/>
      <c r="B48" s="2" t="s">
        <v>13</v>
      </c>
      <c r="C48" s="2" t="s">
        <v>14</v>
      </c>
      <c r="D48" s="2" t="s">
        <v>81</v>
      </c>
      <c r="E48" s="32">
        <v>252</v>
      </c>
      <c r="F48" s="38">
        <v>220.5</v>
      </c>
      <c r="G48" s="32">
        <v>222</v>
      </c>
      <c r="H48" s="40">
        <v>143.2</v>
      </c>
      <c r="I48" s="32">
        <v>230</v>
      </c>
      <c r="J48" s="40">
        <v>142.4</v>
      </c>
      <c r="K48" s="32"/>
      <c r="L48" s="40"/>
      <c r="M48" s="33"/>
      <c r="N48" s="40"/>
      <c r="O48" s="36"/>
      <c r="P48" s="37"/>
      <c r="Q48" s="36">
        <f t="shared" si="1"/>
        <v>3</v>
      </c>
      <c r="R48" s="63"/>
    </row>
    <row r="49" spans="1:18" s="72" customFormat="1" ht="12.75">
      <c r="A49" s="70"/>
      <c r="B49" s="16" t="s">
        <v>18</v>
      </c>
      <c r="C49" s="16" t="s">
        <v>14</v>
      </c>
      <c r="D49" s="16" t="s">
        <v>83</v>
      </c>
      <c r="E49" s="16">
        <v>269</v>
      </c>
      <c r="F49" s="43">
        <f>116.4*1.7</f>
        <v>197.88</v>
      </c>
      <c r="G49" s="16"/>
      <c r="H49" s="44"/>
      <c r="I49" s="16"/>
      <c r="J49" s="44"/>
      <c r="K49" s="16"/>
      <c r="L49" s="44"/>
      <c r="M49" s="45"/>
      <c r="N49" s="44"/>
      <c r="O49" s="46"/>
      <c r="P49" s="47"/>
      <c r="Q49" s="36">
        <f t="shared" si="1"/>
        <v>1</v>
      </c>
      <c r="R49" s="71"/>
    </row>
    <row r="50" spans="1:18" ht="12.75">
      <c r="A50" s="5"/>
      <c r="B50" s="16" t="s">
        <v>60</v>
      </c>
      <c r="C50" s="16" t="s">
        <v>14</v>
      </c>
      <c r="D50" s="16" t="s">
        <v>83</v>
      </c>
      <c r="E50" s="16"/>
      <c r="F50" s="16"/>
      <c r="G50" s="16">
        <v>220</v>
      </c>
      <c r="H50" s="16">
        <f>27.8*1.7</f>
        <v>47.26</v>
      </c>
      <c r="I50" s="16">
        <v>225</v>
      </c>
      <c r="J50" s="16">
        <f>160.7*1.7</f>
        <v>273.19</v>
      </c>
      <c r="K50" s="16">
        <v>219</v>
      </c>
      <c r="L50" s="16"/>
      <c r="M50" s="16"/>
      <c r="N50" s="16"/>
      <c r="O50" s="16"/>
      <c r="P50" s="16"/>
      <c r="Q50" s="36">
        <f t="shared" si="1"/>
        <v>3</v>
      </c>
      <c r="R50" s="63"/>
    </row>
    <row r="51" spans="1:18" ht="12.75">
      <c r="A51" s="5"/>
      <c r="B51" s="16" t="s">
        <v>37</v>
      </c>
      <c r="C51" s="16" t="s">
        <v>14</v>
      </c>
      <c r="D51" s="46" t="s">
        <v>83</v>
      </c>
      <c r="E51" s="16">
        <v>276</v>
      </c>
      <c r="F51" s="43">
        <f>65.4*1.7</f>
        <v>111.18</v>
      </c>
      <c r="G51" s="16">
        <v>275</v>
      </c>
      <c r="H51" s="44">
        <f>105.1*1.7</f>
        <v>178.67</v>
      </c>
      <c r="I51" s="16"/>
      <c r="J51" s="44"/>
      <c r="K51" s="16">
        <v>261</v>
      </c>
      <c r="L51" s="44">
        <f>47.3*1.7</f>
        <v>80.41</v>
      </c>
      <c r="M51" s="45"/>
      <c r="N51" s="44"/>
      <c r="O51" s="46"/>
      <c r="P51" s="47"/>
      <c r="Q51" s="36">
        <f t="shared" si="1"/>
        <v>3</v>
      </c>
      <c r="R51" s="63"/>
    </row>
    <row r="52" spans="1:18" ht="12.75">
      <c r="A52" s="5"/>
      <c r="B52" s="2" t="s">
        <v>63</v>
      </c>
      <c r="C52" s="2" t="s">
        <v>14</v>
      </c>
      <c r="D52" s="2" t="s">
        <v>81</v>
      </c>
      <c r="E52" s="32"/>
      <c r="F52" s="38"/>
      <c r="G52" s="32"/>
      <c r="H52" s="40"/>
      <c r="I52" s="32"/>
      <c r="J52" s="40"/>
      <c r="K52" s="32"/>
      <c r="L52" s="40"/>
      <c r="M52" s="33"/>
      <c r="N52" s="40"/>
      <c r="O52" s="36"/>
      <c r="P52" s="37"/>
      <c r="Q52" s="36">
        <f t="shared" si="1"/>
        <v>0</v>
      </c>
      <c r="R52" s="63"/>
    </row>
    <row r="53" spans="1:18" s="72" customFormat="1" ht="12.75">
      <c r="A53" s="70"/>
      <c r="B53" s="16" t="s">
        <v>54</v>
      </c>
      <c r="C53" s="16" t="s">
        <v>14</v>
      </c>
      <c r="D53" s="46" t="s">
        <v>83</v>
      </c>
      <c r="E53" s="16">
        <v>289</v>
      </c>
      <c r="F53" s="43">
        <f>53.2*1.7</f>
        <v>90.44</v>
      </c>
      <c r="G53" s="16">
        <v>278</v>
      </c>
      <c r="H53" s="44">
        <f>59.6*1.7</f>
        <v>101.32</v>
      </c>
      <c r="I53" s="16"/>
      <c r="J53" s="44"/>
      <c r="K53" s="16">
        <v>274</v>
      </c>
      <c r="L53" s="44">
        <f>70*1.7</f>
        <v>119</v>
      </c>
      <c r="M53" s="45"/>
      <c r="N53" s="44"/>
      <c r="O53" s="46"/>
      <c r="P53" s="47"/>
      <c r="Q53" s="36">
        <f t="shared" si="1"/>
        <v>3</v>
      </c>
      <c r="R53" s="71"/>
    </row>
    <row r="54" spans="1:18" s="72" customFormat="1" ht="12.75">
      <c r="A54" s="70"/>
      <c r="B54" s="16"/>
      <c r="C54" s="16"/>
      <c r="D54" s="46"/>
      <c r="E54" s="16"/>
      <c r="F54" s="43"/>
      <c r="G54" s="16"/>
      <c r="H54" s="44"/>
      <c r="I54" s="16"/>
      <c r="J54" s="44"/>
      <c r="K54" s="16"/>
      <c r="L54" s="44"/>
      <c r="M54" s="45"/>
      <c r="N54" s="44"/>
      <c r="O54" s="46"/>
      <c r="P54" s="47"/>
      <c r="Q54" s="36"/>
      <c r="R54" s="84"/>
    </row>
    <row r="55" spans="1:17" ht="12.75">
      <c r="A55" s="5"/>
      <c r="B55" s="2" t="s">
        <v>96</v>
      </c>
      <c r="C55" s="2" t="s">
        <v>3</v>
      </c>
      <c r="D55" s="2" t="s">
        <v>81</v>
      </c>
      <c r="E55" s="32">
        <v>246</v>
      </c>
      <c r="F55" s="38">
        <v>91.3</v>
      </c>
      <c r="G55" s="32"/>
      <c r="H55" s="40"/>
      <c r="I55" s="32">
        <v>249</v>
      </c>
      <c r="J55" s="40">
        <v>27</v>
      </c>
      <c r="K55" s="32"/>
      <c r="L55" s="40"/>
      <c r="M55" s="33"/>
      <c r="N55" s="40"/>
      <c r="O55" s="36"/>
      <c r="P55" s="37"/>
      <c r="Q55" s="36">
        <f t="shared" si="1"/>
        <v>2</v>
      </c>
    </row>
    <row r="56" spans="1:18" ht="12.75">
      <c r="A56" s="5"/>
      <c r="B56" s="2" t="s">
        <v>52</v>
      </c>
      <c r="C56" s="2" t="s">
        <v>3</v>
      </c>
      <c r="D56" s="2" t="s">
        <v>81</v>
      </c>
      <c r="E56" s="32"/>
      <c r="F56" s="38"/>
      <c r="G56" s="32"/>
      <c r="H56" s="40"/>
      <c r="I56" s="32"/>
      <c r="J56" s="40"/>
      <c r="K56" s="32"/>
      <c r="L56" s="40"/>
      <c r="M56" s="33"/>
      <c r="N56" s="40"/>
      <c r="O56" s="36"/>
      <c r="P56" s="37"/>
      <c r="Q56" s="36">
        <f t="shared" si="1"/>
        <v>0</v>
      </c>
      <c r="R56" s="63"/>
    </row>
    <row r="57" spans="1:17" ht="12.75">
      <c r="A57" s="5"/>
      <c r="B57" s="2" t="s">
        <v>56</v>
      </c>
      <c r="C57" s="2" t="s">
        <v>3</v>
      </c>
      <c r="D57" s="2" t="s">
        <v>81</v>
      </c>
      <c r="E57" s="32"/>
      <c r="F57" s="38"/>
      <c r="G57" s="32">
        <v>282</v>
      </c>
      <c r="H57" s="40">
        <v>56.5</v>
      </c>
      <c r="I57" s="32">
        <v>275</v>
      </c>
      <c r="J57" s="40">
        <v>44.4</v>
      </c>
      <c r="K57" s="32">
        <v>277</v>
      </c>
      <c r="L57" s="40">
        <v>50.2</v>
      </c>
      <c r="M57" s="33"/>
      <c r="N57" s="40"/>
      <c r="O57" s="36"/>
      <c r="P57" s="37"/>
      <c r="Q57" s="36">
        <f t="shared" si="1"/>
        <v>3</v>
      </c>
    </row>
    <row r="58" spans="1:17" ht="12.75">
      <c r="A58" s="5"/>
      <c r="B58" s="65" t="s">
        <v>74</v>
      </c>
      <c r="C58" s="65" t="s">
        <v>3</v>
      </c>
      <c r="D58" s="1" t="s">
        <v>81</v>
      </c>
      <c r="E58" s="32"/>
      <c r="F58" s="38"/>
      <c r="G58" s="32"/>
      <c r="H58" s="40"/>
      <c r="I58" s="32"/>
      <c r="J58" s="40"/>
      <c r="K58" s="32"/>
      <c r="L58" s="40"/>
      <c r="M58" s="33"/>
      <c r="N58" s="40"/>
      <c r="O58" s="36"/>
      <c r="P58" s="37"/>
      <c r="Q58" s="36">
        <f t="shared" si="1"/>
        <v>0</v>
      </c>
    </row>
    <row r="59" spans="1:17" ht="12.75">
      <c r="A59" s="5"/>
      <c r="B59" s="78" t="s">
        <v>85</v>
      </c>
      <c r="C59" s="78" t="s">
        <v>3</v>
      </c>
      <c r="D59" s="36" t="s">
        <v>81</v>
      </c>
      <c r="E59" s="32"/>
      <c r="F59" s="40"/>
      <c r="G59" s="32"/>
      <c r="H59" s="40"/>
      <c r="I59" s="32"/>
      <c r="J59" s="40"/>
      <c r="K59" s="32"/>
      <c r="L59" s="40"/>
      <c r="M59" s="32"/>
      <c r="N59" s="40"/>
      <c r="O59" s="36"/>
      <c r="P59" s="79"/>
      <c r="Q59" s="36">
        <f t="shared" si="1"/>
        <v>0</v>
      </c>
    </row>
    <row r="60" spans="1:17" ht="12.75">
      <c r="A60" s="5"/>
      <c r="B60" s="83" t="s">
        <v>99</v>
      </c>
      <c r="C60" s="83" t="s">
        <v>3</v>
      </c>
      <c r="D60" s="85" t="s">
        <v>82</v>
      </c>
      <c r="E60" s="39">
        <v>269</v>
      </c>
      <c r="F60" s="52">
        <v>67</v>
      </c>
      <c r="G60" s="39"/>
      <c r="H60" s="52"/>
      <c r="I60" s="39">
        <v>273</v>
      </c>
      <c r="J60" s="52">
        <v>7.2</v>
      </c>
      <c r="K60" s="39"/>
      <c r="L60" s="52"/>
      <c r="M60" s="39"/>
      <c r="N60" s="52"/>
      <c r="O60" s="34"/>
      <c r="P60" s="35"/>
      <c r="Q60" s="36"/>
    </row>
    <row r="61" spans="1:18" ht="12.75">
      <c r="A61" s="5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36">
        <f t="shared" si="1"/>
        <v>0</v>
      </c>
      <c r="R61" s="63"/>
    </row>
    <row r="62" spans="1:18" ht="12.75">
      <c r="A62" s="5"/>
      <c r="B62" s="2" t="s">
        <v>42</v>
      </c>
      <c r="C62" s="2" t="s">
        <v>25</v>
      </c>
      <c r="D62" s="2" t="s">
        <v>81</v>
      </c>
      <c r="E62" s="32"/>
      <c r="F62" s="38"/>
      <c r="G62" s="32">
        <v>268</v>
      </c>
      <c r="H62" s="40">
        <v>93.6</v>
      </c>
      <c r="I62" s="32">
        <v>270</v>
      </c>
      <c r="J62" s="40">
        <v>45.1</v>
      </c>
      <c r="K62" s="32">
        <v>271</v>
      </c>
      <c r="L62" s="40">
        <v>103.9</v>
      </c>
      <c r="M62" s="33"/>
      <c r="N62" s="40"/>
      <c r="O62" s="36"/>
      <c r="P62" s="37"/>
      <c r="Q62" s="36">
        <f t="shared" si="1"/>
        <v>3</v>
      </c>
      <c r="R62" s="35"/>
    </row>
    <row r="63" spans="1:17" ht="12.75">
      <c r="A63" s="5"/>
      <c r="B63" s="16" t="s">
        <v>33</v>
      </c>
      <c r="C63" s="16" t="s">
        <v>25</v>
      </c>
      <c r="D63" s="16" t="s">
        <v>83</v>
      </c>
      <c r="E63" s="16"/>
      <c r="F63" s="44"/>
      <c r="G63" s="16"/>
      <c r="H63" s="44"/>
      <c r="I63" s="16"/>
      <c r="J63" s="44"/>
      <c r="K63" s="16"/>
      <c r="L63" s="44"/>
      <c r="M63" s="16"/>
      <c r="N63" s="44"/>
      <c r="O63" s="46"/>
      <c r="P63" s="47"/>
      <c r="Q63" s="36">
        <f t="shared" si="1"/>
        <v>0</v>
      </c>
    </row>
    <row r="64" spans="1:17" ht="12.75">
      <c r="A64" s="2"/>
      <c r="B64" s="2" t="s">
        <v>44</v>
      </c>
      <c r="C64" s="2" t="s">
        <v>25</v>
      </c>
      <c r="D64" s="18" t="s">
        <v>81</v>
      </c>
      <c r="E64" s="32">
        <v>194</v>
      </c>
      <c r="F64" s="38">
        <v>161.9</v>
      </c>
      <c r="G64" s="32">
        <v>204</v>
      </c>
      <c r="H64" s="40">
        <v>122.8</v>
      </c>
      <c r="I64" s="32">
        <v>204</v>
      </c>
      <c r="J64" s="40">
        <v>316.7</v>
      </c>
      <c r="K64" s="32">
        <v>203</v>
      </c>
      <c r="L64" s="40">
        <v>184.4</v>
      </c>
      <c r="M64" s="25"/>
      <c r="N64" s="24"/>
      <c r="O64" s="36"/>
      <c r="P64" s="37"/>
      <c r="Q64" s="36">
        <f t="shared" si="1"/>
        <v>4</v>
      </c>
    </row>
    <row r="65" spans="1:17" ht="12.75">
      <c r="A65" s="2"/>
      <c r="B65" s="65" t="s">
        <v>68</v>
      </c>
      <c r="C65" s="65" t="s">
        <v>25</v>
      </c>
      <c r="D65" s="68" t="s">
        <v>81</v>
      </c>
      <c r="E65" s="32">
        <v>249</v>
      </c>
      <c r="F65" s="38">
        <v>56.6</v>
      </c>
      <c r="G65" s="32">
        <v>232</v>
      </c>
      <c r="H65" s="40">
        <v>155.5</v>
      </c>
      <c r="I65" s="32">
        <v>237</v>
      </c>
      <c r="J65" s="40">
        <v>102</v>
      </c>
      <c r="K65" s="32">
        <v>247</v>
      </c>
      <c r="L65" s="40">
        <v>90.9</v>
      </c>
      <c r="M65" s="25"/>
      <c r="N65" s="24"/>
      <c r="O65" s="36"/>
      <c r="P65" s="37"/>
      <c r="Q65" s="36">
        <f t="shared" si="1"/>
        <v>4</v>
      </c>
    </row>
    <row r="66" spans="1:17" ht="12.75">
      <c r="A66" s="5"/>
      <c r="B66" s="16" t="s">
        <v>91</v>
      </c>
      <c r="C66" s="16" t="s">
        <v>25</v>
      </c>
      <c r="D66" s="16" t="s">
        <v>83</v>
      </c>
      <c r="E66" s="16"/>
      <c r="F66" s="43"/>
      <c r="G66" s="16"/>
      <c r="H66" s="44"/>
      <c r="I66" s="16"/>
      <c r="J66" s="44"/>
      <c r="K66" s="16"/>
      <c r="L66" s="44"/>
      <c r="M66" s="45"/>
      <c r="N66" s="44"/>
      <c r="O66" s="46"/>
      <c r="P66" s="47"/>
      <c r="Q66" s="46">
        <f t="shared" si="1"/>
        <v>0</v>
      </c>
    </row>
    <row r="67" spans="1:17" ht="12.75">
      <c r="A67" s="5"/>
      <c r="B67" s="32"/>
      <c r="C67" s="32"/>
      <c r="D67" s="32"/>
      <c r="E67" s="32"/>
      <c r="F67" s="38"/>
      <c r="G67" s="32"/>
      <c r="H67" s="40"/>
      <c r="I67" s="32"/>
      <c r="J67" s="40"/>
      <c r="K67" s="32"/>
      <c r="L67" s="40"/>
      <c r="M67" s="33"/>
      <c r="N67" s="40"/>
      <c r="O67" s="36"/>
      <c r="P67" s="37"/>
      <c r="Q67" s="36"/>
    </row>
    <row r="68" spans="1:17" ht="12.75">
      <c r="A68" s="5"/>
      <c r="B68" s="2" t="s">
        <v>20</v>
      </c>
      <c r="C68" s="2" t="s">
        <v>21</v>
      </c>
      <c r="D68" s="2" t="s">
        <v>81</v>
      </c>
      <c r="E68" s="2">
        <v>262</v>
      </c>
      <c r="F68" s="4">
        <v>58</v>
      </c>
      <c r="G68" s="2"/>
      <c r="H68" s="40"/>
      <c r="I68" s="32">
        <v>266</v>
      </c>
      <c r="J68" s="40">
        <v>162.7</v>
      </c>
      <c r="K68" s="32"/>
      <c r="L68" s="40"/>
      <c r="M68" s="25"/>
      <c r="N68" s="24"/>
      <c r="O68" s="36"/>
      <c r="P68" s="37"/>
      <c r="Q68" s="36">
        <f aca="true" t="shared" si="2" ref="Q68:Q98">COUNT(E68,G68,I68,K68,M68,O68)</f>
        <v>2</v>
      </c>
    </row>
    <row r="69" spans="1:17" ht="12.75">
      <c r="A69" s="5"/>
      <c r="B69" s="57" t="s">
        <v>41</v>
      </c>
      <c r="C69" s="57" t="s">
        <v>21</v>
      </c>
      <c r="D69" s="57" t="s">
        <v>82</v>
      </c>
      <c r="E69" s="57"/>
      <c r="F69" s="58"/>
      <c r="G69" s="57">
        <v>198</v>
      </c>
      <c r="H69" s="59">
        <f>220.5/2.66</f>
        <v>82.89473684210526</v>
      </c>
      <c r="I69" s="57">
        <v>169</v>
      </c>
      <c r="J69" s="59"/>
      <c r="K69" s="57">
        <v>136</v>
      </c>
      <c r="L69" s="59"/>
      <c r="M69" s="60"/>
      <c r="N69" s="59"/>
      <c r="O69" s="61"/>
      <c r="P69" s="62"/>
      <c r="Q69" s="36">
        <f t="shared" si="2"/>
        <v>3</v>
      </c>
    </row>
    <row r="70" spans="1:17" ht="12.75">
      <c r="A70" s="5"/>
      <c r="B70" s="57" t="s">
        <v>50</v>
      </c>
      <c r="C70" s="57" t="s">
        <v>21</v>
      </c>
      <c r="D70" s="57" t="s">
        <v>82</v>
      </c>
      <c r="E70" s="57"/>
      <c r="F70" s="58"/>
      <c r="G70" s="57"/>
      <c r="H70" s="59"/>
      <c r="I70" s="57"/>
      <c r="J70" s="59"/>
      <c r="K70" s="57"/>
      <c r="L70" s="59"/>
      <c r="M70" s="60"/>
      <c r="N70" s="59"/>
      <c r="O70" s="61"/>
      <c r="P70" s="62"/>
      <c r="Q70" s="36">
        <f t="shared" si="2"/>
        <v>0</v>
      </c>
    </row>
    <row r="71" spans="1:17" ht="12.75">
      <c r="A71" s="5"/>
      <c r="B71" s="57" t="s">
        <v>26</v>
      </c>
      <c r="C71" s="57" t="s">
        <v>21</v>
      </c>
      <c r="D71" s="57" t="s">
        <v>82</v>
      </c>
      <c r="E71" s="57"/>
      <c r="F71" s="58"/>
      <c r="G71" s="57">
        <v>250</v>
      </c>
      <c r="H71" s="59">
        <f>264.5/2.66</f>
        <v>99.4360902255639</v>
      </c>
      <c r="I71" s="57">
        <v>249</v>
      </c>
      <c r="J71" s="59">
        <f>432.7/2.66</f>
        <v>162.6691729323308</v>
      </c>
      <c r="K71" s="57">
        <v>251</v>
      </c>
      <c r="L71" s="59">
        <f>95.2/2.66</f>
        <v>35.78947368421053</v>
      </c>
      <c r="M71" s="60"/>
      <c r="N71" s="59"/>
      <c r="O71" s="61"/>
      <c r="P71" s="62"/>
      <c r="Q71" s="36">
        <f t="shared" si="2"/>
        <v>3</v>
      </c>
    </row>
    <row r="72" spans="1:17" ht="12.75">
      <c r="A72" s="5"/>
      <c r="B72" s="57" t="s">
        <v>12</v>
      </c>
      <c r="C72" s="57" t="s">
        <v>59</v>
      </c>
      <c r="D72" s="57" t="s">
        <v>82</v>
      </c>
      <c r="E72" s="57">
        <v>248</v>
      </c>
      <c r="F72" s="58">
        <v>150.5</v>
      </c>
      <c r="G72" s="57">
        <v>243</v>
      </c>
      <c r="H72" s="59">
        <f>231.1/2.66</f>
        <v>86.87969924812029</v>
      </c>
      <c r="I72" s="57">
        <v>246</v>
      </c>
      <c r="J72" s="59">
        <f>401.7/2.66</f>
        <v>151.01503759398494</v>
      </c>
      <c r="K72" s="57">
        <v>270</v>
      </c>
      <c r="L72" s="59">
        <f>92.9/2.66</f>
        <v>34.92481203007519</v>
      </c>
      <c r="M72" s="60"/>
      <c r="N72" s="59"/>
      <c r="O72" s="61"/>
      <c r="P72" s="62"/>
      <c r="Q72" s="36">
        <f t="shared" si="2"/>
        <v>4</v>
      </c>
    </row>
    <row r="73" spans="1:17" ht="12.75">
      <c r="A73" s="5"/>
      <c r="B73" s="57" t="s">
        <v>86</v>
      </c>
      <c r="C73" s="57" t="s">
        <v>21</v>
      </c>
      <c r="D73" s="57" t="s">
        <v>82</v>
      </c>
      <c r="E73" s="57">
        <v>196</v>
      </c>
      <c r="F73" s="58">
        <v>246.9</v>
      </c>
      <c r="G73" s="57"/>
      <c r="H73" s="59"/>
      <c r="I73" s="57"/>
      <c r="J73" s="59"/>
      <c r="K73" s="57"/>
      <c r="L73" s="59"/>
      <c r="M73" s="60"/>
      <c r="N73" s="59"/>
      <c r="O73" s="61"/>
      <c r="P73" s="62"/>
      <c r="Q73" s="36">
        <f t="shared" si="2"/>
        <v>1</v>
      </c>
    </row>
    <row r="74" spans="1:17" ht="12.75">
      <c r="A74" s="5"/>
      <c r="B74" s="57" t="s">
        <v>88</v>
      </c>
      <c r="C74" s="57" t="s">
        <v>21</v>
      </c>
      <c r="D74" s="57" t="s">
        <v>82</v>
      </c>
      <c r="E74" s="57"/>
      <c r="F74" s="58"/>
      <c r="G74" s="57"/>
      <c r="H74" s="59"/>
      <c r="I74" s="57">
        <v>223</v>
      </c>
      <c r="J74" s="59">
        <f>171/2.66</f>
        <v>64.28571428571428</v>
      </c>
      <c r="K74" s="57">
        <v>249</v>
      </c>
      <c r="L74" s="59">
        <f>147.1/2.66</f>
        <v>55.30075187969924</v>
      </c>
      <c r="M74" s="60"/>
      <c r="N74" s="59"/>
      <c r="O74" s="61"/>
      <c r="P74" s="62"/>
      <c r="Q74" s="36">
        <f t="shared" si="2"/>
        <v>2</v>
      </c>
    </row>
    <row r="75" spans="1:17" ht="12.75">
      <c r="A75" s="5"/>
      <c r="B75" s="32"/>
      <c r="C75" s="32"/>
      <c r="D75" s="32"/>
      <c r="E75" s="32"/>
      <c r="F75" s="38"/>
      <c r="G75" s="32"/>
      <c r="H75" s="40"/>
      <c r="I75" s="32"/>
      <c r="J75" s="40"/>
      <c r="K75" s="32"/>
      <c r="L75" s="40"/>
      <c r="M75" s="33"/>
      <c r="N75" s="40"/>
      <c r="O75" s="36"/>
      <c r="P75" s="37"/>
      <c r="Q75" s="36">
        <f t="shared" si="2"/>
        <v>0</v>
      </c>
    </row>
    <row r="76" spans="1:19" ht="12.75">
      <c r="A76" s="5"/>
      <c r="B76" s="2" t="s">
        <v>61</v>
      </c>
      <c r="C76" s="2" t="s">
        <v>7</v>
      </c>
      <c r="D76" s="2" t="s">
        <v>81</v>
      </c>
      <c r="E76" s="2">
        <v>251</v>
      </c>
      <c r="F76" s="4">
        <v>67.4</v>
      </c>
      <c r="G76" s="2"/>
      <c r="H76" s="15"/>
      <c r="I76" s="32"/>
      <c r="J76" s="40"/>
      <c r="K76" s="32"/>
      <c r="L76" s="40"/>
      <c r="M76" s="25"/>
      <c r="N76" s="24"/>
      <c r="O76" s="36"/>
      <c r="P76" s="37"/>
      <c r="Q76" s="36">
        <f t="shared" si="2"/>
        <v>1</v>
      </c>
      <c r="S76" s="56"/>
    </row>
    <row r="77" spans="1:19" ht="12.75">
      <c r="A77" s="5"/>
      <c r="B77" s="2" t="s">
        <v>62</v>
      </c>
      <c r="C77" s="2" t="s">
        <v>7</v>
      </c>
      <c r="D77" s="2" t="s">
        <v>81</v>
      </c>
      <c r="E77" s="2">
        <v>279</v>
      </c>
      <c r="F77" s="4">
        <v>50.7</v>
      </c>
      <c r="G77" s="2">
        <v>267</v>
      </c>
      <c r="H77" s="15">
        <v>7.2</v>
      </c>
      <c r="I77" s="32">
        <v>264</v>
      </c>
      <c r="J77" s="40">
        <v>1</v>
      </c>
      <c r="K77" s="32"/>
      <c r="L77" s="40"/>
      <c r="M77" s="25"/>
      <c r="N77" s="24"/>
      <c r="O77" s="36"/>
      <c r="P77" s="37"/>
      <c r="Q77" s="36">
        <f t="shared" si="2"/>
        <v>3</v>
      </c>
      <c r="S77" s="56"/>
    </row>
    <row r="78" spans="1:19" ht="12.75">
      <c r="A78" s="5"/>
      <c r="B78" s="2" t="s">
        <v>101</v>
      </c>
      <c r="C78" s="2" t="s">
        <v>7</v>
      </c>
      <c r="D78" s="2" t="s">
        <v>81</v>
      </c>
      <c r="E78" s="2"/>
      <c r="F78" s="4"/>
      <c r="G78" s="2">
        <v>267</v>
      </c>
      <c r="H78" s="15">
        <v>74.4</v>
      </c>
      <c r="I78" s="32"/>
      <c r="J78" s="40"/>
      <c r="K78" s="32"/>
      <c r="L78" s="40"/>
      <c r="M78" s="25"/>
      <c r="N78" s="24"/>
      <c r="O78" s="36"/>
      <c r="P78" s="37"/>
      <c r="Q78" s="36"/>
      <c r="S78" s="56"/>
    </row>
    <row r="79" spans="1:19" ht="12.75">
      <c r="A79" s="5"/>
      <c r="B79" s="2" t="s">
        <v>6</v>
      </c>
      <c r="C79" s="2" t="s">
        <v>7</v>
      </c>
      <c r="D79" s="2" t="s">
        <v>81</v>
      </c>
      <c r="E79" s="32">
        <v>272</v>
      </c>
      <c r="F79" s="38">
        <v>46.5</v>
      </c>
      <c r="G79" s="32">
        <v>273</v>
      </c>
      <c r="H79" s="40">
        <v>41.1</v>
      </c>
      <c r="I79" s="32">
        <v>273</v>
      </c>
      <c r="J79" s="40">
        <v>9.8</v>
      </c>
      <c r="K79" s="32">
        <v>274</v>
      </c>
      <c r="L79" s="40">
        <v>29.6</v>
      </c>
      <c r="M79" s="25"/>
      <c r="N79" s="24"/>
      <c r="O79" s="36"/>
      <c r="P79" s="37"/>
      <c r="Q79" s="36">
        <f t="shared" si="2"/>
        <v>4</v>
      </c>
      <c r="S79" s="56"/>
    </row>
    <row r="80" spans="1:19" ht="12.75">
      <c r="A80" s="5"/>
      <c r="B80" s="2" t="s">
        <v>64</v>
      </c>
      <c r="C80" s="2" t="s">
        <v>7</v>
      </c>
      <c r="D80" s="2" t="s">
        <v>81</v>
      </c>
      <c r="E80" s="32"/>
      <c r="F80" s="38"/>
      <c r="G80" s="32">
        <v>238</v>
      </c>
      <c r="H80" s="40">
        <v>190.9</v>
      </c>
      <c r="I80" s="32">
        <v>259</v>
      </c>
      <c r="J80" s="40">
        <v>37.8</v>
      </c>
      <c r="K80" s="32">
        <v>241</v>
      </c>
      <c r="L80" s="40">
        <v>142.5</v>
      </c>
      <c r="M80" s="25"/>
      <c r="N80" s="24"/>
      <c r="O80" s="36"/>
      <c r="P80" s="37"/>
      <c r="Q80" s="36">
        <f t="shared" si="2"/>
        <v>3</v>
      </c>
      <c r="S80" s="56"/>
    </row>
    <row r="81" spans="1:17" ht="12.75">
      <c r="A81" s="5"/>
      <c r="B81" s="65"/>
      <c r="C81" s="65"/>
      <c r="D81" s="65"/>
      <c r="E81" s="32"/>
      <c r="F81" s="38"/>
      <c r="G81" s="32"/>
      <c r="H81" s="40"/>
      <c r="I81" s="32"/>
      <c r="J81" s="40"/>
      <c r="K81" s="32"/>
      <c r="L81" s="40"/>
      <c r="M81" s="25"/>
      <c r="N81" s="24"/>
      <c r="O81" s="36"/>
      <c r="P81" s="37"/>
      <c r="Q81" s="36">
        <f t="shared" si="2"/>
        <v>0</v>
      </c>
    </row>
    <row r="82" spans="1:17" ht="12.75">
      <c r="A82" s="5"/>
      <c r="B82" s="16" t="s">
        <v>31</v>
      </c>
      <c r="C82" s="16" t="s">
        <v>17</v>
      </c>
      <c r="D82" s="16" t="s">
        <v>83</v>
      </c>
      <c r="E82" s="16">
        <v>278</v>
      </c>
      <c r="F82" s="43">
        <f>31.1*1.7</f>
        <v>52.870000000000005</v>
      </c>
      <c r="G82" s="16">
        <v>287</v>
      </c>
      <c r="H82" s="44">
        <f>4.1*1.7</f>
        <v>6.969999999999999</v>
      </c>
      <c r="I82" s="16">
        <v>286</v>
      </c>
      <c r="J82" s="44">
        <f>4*1.7</f>
        <v>6.8</v>
      </c>
      <c r="K82" s="49"/>
      <c r="L82" s="44"/>
      <c r="M82" s="45"/>
      <c r="N82" s="44"/>
      <c r="O82" s="46"/>
      <c r="P82" s="47"/>
      <c r="Q82" s="36">
        <f t="shared" si="2"/>
        <v>3</v>
      </c>
    </row>
    <row r="83" spans="1:17" ht="12.75">
      <c r="A83" s="5"/>
      <c r="B83" s="16" t="s">
        <v>36</v>
      </c>
      <c r="C83" s="16" t="s">
        <v>17</v>
      </c>
      <c r="D83" s="16" t="s">
        <v>83</v>
      </c>
      <c r="E83" s="16">
        <v>262</v>
      </c>
      <c r="F83" s="43">
        <f>65.7*1.7</f>
        <v>111.69</v>
      </c>
      <c r="G83" s="16"/>
      <c r="H83" s="44"/>
      <c r="I83" s="16">
        <v>269</v>
      </c>
      <c r="J83" s="44">
        <f>78.3*1.7</f>
        <v>133.10999999999999</v>
      </c>
      <c r="K83" s="16">
        <v>257</v>
      </c>
      <c r="L83" s="44">
        <f>104*1.7</f>
        <v>176.79999999999998</v>
      </c>
      <c r="M83" s="45"/>
      <c r="N83" s="44"/>
      <c r="O83" s="46"/>
      <c r="P83" s="47"/>
      <c r="Q83" s="36">
        <f t="shared" si="2"/>
        <v>3</v>
      </c>
    </row>
    <row r="84" spans="1:17" ht="12.75">
      <c r="A84" s="5"/>
      <c r="B84" s="16" t="s">
        <v>16</v>
      </c>
      <c r="C84" s="16" t="s">
        <v>17</v>
      </c>
      <c r="D84" s="16" t="s">
        <v>83</v>
      </c>
      <c r="E84" s="16"/>
      <c r="F84" s="43"/>
      <c r="G84" s="16">
        <v>252</v>
      </c>
      <c r="H84" s="44">
        <f>125.1*1.7</f>
        <v>212.67</v>
      </c>
      <c r="I84" s="16">
        <v>241</v>
      </c>
      <c r="J84" s="44">
        <f>10.1*1.7</f>
        <v>17.169999999999998</v>
      </c>
      <c r="K84" s="16">
        <v>233</v>
      </c>
      <c r="L84" s="44">
        <f>101.9*1.7</f>
        <v>173.23000000000002</v>
      </c>
      <c r="M84" s="45"/>
      <c r="N84" s="44"/>
      <c r="O84" s="46"/>
      <c r="P84" s="47"/>
      <c r="Q84" s="36">
        <f t="shared" si="2"/>
        <v>3</v>
      </c>
    </row>
    <row r="85" spans="1:17" ht="12.75">
      <c r="A85" s="5"/>
      <c r="B85" s="16" t="s">
        <v>22</v>
      </c>
      <c r="C85" s="16" t="s">
        <v>17</v>
      </c>
      <c r="D85" s="16" t="s">
        <v>83</v>
      </c>
      <c r="E85" s="16">
        <v>293</v>
      </c>
      <c r="F85" s="43">
        <f>8.9*1.7</f>
        <v>15.13</v>
      </c>
      <c r="G85" s="16"/>
      <c r="H85" s="44"/>
      <c r="I85" s="16">
        <v>282</v>
      </c>
      <c r="J85" s="44">
        <f>77*1.7</f>
        <v>130.9</v>
      </c>
      <c r="K85" s="16">
        <v>286</v>
      </c>
      <c r="L85" s="44">
        <f>40.7*1.7</f>
        <v>69.19</v>
      </c>
      <c r="M85" s="45"/>
      <c r="N85" s="44"/>
      <c r="O85" s="46"/>
      <c r="P85" s="47"/>
      <c r="Q85" s="36">
        <f t="shared" si="2"/>
        <v>3</v>
      </c>
    </row>
    <row r="86" spans="1:17" ht="12.75">
      <c r="A86" s="5"/>
      <c r="B86" s="16" t="s">
        <v>28</v>
      </c>
      <c r="C86" s="16" t="s">
        <v>17</v>
      </c>
      <c r="D86" s="16" t="s">
        <v>83</v>
      </c>
      <c r="E86" s="16"/>
      <c r="F86" s="43"/>
      <c r="G86" s="16"/>
      <c r="H86" s="44"/>
      <c r="I86" s="16">
        <v>289</v>
      </c>
      <c r="J86" s="44">
        <f>8.9*1.7</f>
        <v>15.13</v>
      </c>
      <c r="K86" s="16"/>
      <c r="L86" s="44"/>
      <c r="M86" s="45"/>
      <c r="N86" s="44"/>
      <c r="O86" s="46"/>
      <c r="P86" s="47"/>
      <c r="Q86" s="36">
        <f t="shared" si="2"/>
        <v>1</v>
      </c>
    </row>
    <row r="87" spans="1:17" ht="12.75">
      <c r="A87" s="5"/>
      <c r="B87" s="64" t="s">
        <v>73</v>
      </c>
      <c r="C87" s="64" t="s">
        <v>17</v>
      </c>
      <c r="D87" s="46" t="s">
        <v>83</v>
      </c>
      <c r="E87" s="16">
        <v>299</v>
      </c>
      <c r="F87" s="43">
        <f>37.5*1.7</f>
        <v>63.75</v>
      </c>
      <c r="G87" s="16">
        <v>292</v>
      </c>
      <c r="H87" s="44">
        <f>35*1.7</f>
        <v>59.5</v>
      </c>
      <c r="I87" s="16">
        <v>297</v>
      </c>
      <c r="J87" s="44">
        <f>13*1.7</f>
        <v>22.099999999999998</v>
      </c>
      <c r="K87" s="16"/>
      <c r="L87" s="44"/>
      <c r="M87" s="45"/>
      <c r="N87" s="44"/>
      <c r="O87" s="46"/>
      <c r="P87" s="47"/>
      <c r="Q87" s="36">
        <f t="shared" si="2"/>
        <v>3</v>
      </c>
    </row>
    <row r="88" spans="1:17" ht="12.75">
      <c r="A88" s="5"/>
      <c r="B88" s="46" t="s">
        <v>104</v>
      </c>
      <c r="C88" s="64" t="s">
        <v>17</v>
      </c>
      <c r="D88" s="46" t="s">
        <v>83</v>
      </c>
      <c r="E88" s="16"/>
      <c r="F88" s="43"/>
      <c r="G88" s="16"/>
      <c r="H88" s="44"/>
      <c r="I88" s="16">
        <v>296</v>
      </c>
      <c r="J88" s="44">
        <f>32.3*1.7</f>
        <v>54.91</v>
      </c>
      <c r="K88" s="16">
        <v>291</v>
      </c>
      <c r="L88" s="44">
        <f>25*1.7</f>
        <v>42.5</v>
      </c>
      <c r="M88" s="45"/>
      <c r="N88" s="44"/>
      <c r="O88" s="46"/>
      <c r="P88" s="47"/>
      <c r="Q88" s="36"/>
    </row>
    <row r="89" spans="1:17" ht="12.75">
      <c r="A89" s="5"/>
      <c r="B89" s="46" t="s">
        <v>89</v>
      </c>
      <c r="C89" s="46" t="s">
        <v>17</v>
      </c>
      <c r="D89" s="46" t="s">
        <v>83</v>
      </c>
      <c r="E89" s="16"/>
      <c r="F89" s="43"/>
      <c r="G89" s="16"/>
      <c r="H89" s="44"/>
      <c r="I89" s="16"/>
      <c r="J89" s="44"/>
      <c r="K89" s="16"/>
      <c r="L89" s="44"/>
      <c r="M89" s="45"/>
      <c r="N89" s="44"/>
      <c r="O89" s="46"/>
      <c r="P89" s="47"/>
      <c r="Q89" s="36">
        <f t="shared" si="2"/>
        <v>0</v>
      </c>
    </row>
    <row r="90" spans="1:17" ht="12.75">
      <c r="A90" s="5"/>
      <c r="B90" s="66"/>
      <c r="C90" s="66"/>
      <c r="D90" s="66"/>
      <c r="E90" s="18"/>
      <c r="F90" s="67"/>
      <c r="G90" s="18"/>
      <c r="H90" s="24"/>
      <c r="I90" s="18"/>
      <c r="J90" s="24"/>
      <c r="K90" s="18"/>
      <c r="L90" s="24"/>
      <c r="M90" s="25"/>
      <c r="N90" s="24"/>
      <c r="O90" s="68"/>
      <c r="P90" s="69"/>
      <c r="Q90" s="36">
        <f t="shared" si="2"/>
        <v>0</v>
      </c>
    </row>
    <row r="91" spans="1:17" ht="12.75">
      <c r="A91" s="5"/>
      <c r="B91" s="64" t="s">
        <v>70</v>
      </c>
      <c r="C91" s="64" t="s">
        <v>71</v>
      </c>
      <c r="D91" s="46" t="s">
        <v>83</v>
      </c>
      <c r="E91" s="16">
        <v>298</v>
      </c>
      <c r="F91" s="43">
        <f>20.8*1.7</f>
        <v>35.36</v>
      </c>
      <c r="G91" s="16">
        <v>298</v>
      </c>
      <c r="H91" s="44">
        <f>26*1.7</f>
        <v>44.199999999999996</v>
      </c>
      <c r="I91" s="16">
        <v>298</v>
      </c>
      <c r="J91" s="44">
        <f>24.8*1.7</f>
        <v>42.16</v>
      </c>
      <c r="K91" s="16">
        <v>291</v>
      </c>
      <c r="L91" s="44">
        <f>19.7*1.7</f>
        <v>33.489999999999995</v>
      </c>
      <c r="M91" s="45"/>
      <c r="N91" s="44"/>
      <c r="O91" s="46"/>
      <c r="P91" s="47"/>
      <c r="Q91" s="36">
        <f t="shared" si="2"/>
        <v>4</v>
      </c>
    </row>
    <row r="92" spans="1:17" ht="12.75">
      <c r="A92" s="5"/>
      <c r="B92" s="32"/>
      <c r="C92" s="32"/>
      <c r="D92" s="32"/>
      <c r="E92" s="32"/>
      <c r="F92" s="38"/>
      <c r="G92" s="32"/>
      <c r="H92" s="40"/>
      <c r="I92" s="32"/>
      <c r="J92" s="40"/>
      <c r="K92" s="32"/>
      <c r="L92" s="40"/>
      <c r="M92" s="33"/>
      <c r="N92" s="40"/>
      <c r="O92" s="36"/>
      <c r="P92" s="37"/>
      <c r="Q92" s="36">
        <f t="shared" si="2"/>
        <v>0</v>
      </c>
    </row>
    <row r="93" spans="1:17" ht="12.75">
      <c r="A93" s="5"/>
      <c r="B93" s="16" t="s">
        <v>55</v>
      </c>
      <c r="C93" s="16" t="s">
        <v>11</v>
      </c>
      <c r="D93" s="16" t="s">
        <v>83</v>
      </c>
      <c r="E93" s="16">
        <v>264</v>
      </c>
      <c r="F93" s="43">
        <f>119.8*1.7</f>
        <v>203.66</v>
      </c>
      <c r="G93" s="16">
        <v>253</v>
      </c>
      <c r="H93" s="44">
        <f>90.9*1.7</f>
        <v>154.53</v>
      </c>
      <c r="I93" s="16"/>
      <c r="J93" s="44"/>
      <c r="K93" s="16">
        <v>248</v>
      </c>
      <c r="L93" s="44">
        <f>23*1.7</f>
        <v>39.1</v>
      </c>
      <c r="M93" s="45"/>
      <c r="N93" s="44"/>
      <c r="O93" s="46"/>
      <c r="P93" s="47"/>
      <c r="Q93" s="36">
        <f t="shared" si="2"/>
        <v>3</v>
      </c>
    </row>
    <row r="94" spans="1:17" ht="12.75">
      <c r="A94" s="5"/>
      <c r="B94" s="16" t="s">
        <v>10</v>
      </c>
      <c r="C94" s="16" t="s">
        <v>11</v>
      </c>
      <c r="D94" s="16" t="s">
        <v>83</v>
      </c>
      <c r="E94" s="16">
        <v>288</v>
      </c>
      <c r="F94" s="43">
        <f>20.3*1.7</f>
        <v>34.51</v>
      </c>
      <c r="G94" s="16">
        <v>284</v>
      </c>
      <c r="H94" s="44">
        <f>24.4*1.7</f>
        <v>41.48</v>
      </c>
      <c r="I94" s="16"/>
      <c r="J94" s="44"/>
      <c r="K94" s="16">
        <v>278</v>
      </c>
      <c r="L94" s="44">
        <f>58.6*1.7</f>
        <v>99.62</v>
      </c>
      <c r="M94" s="45"/>
      <c r="N94" s="44"/>
      <c r="O94" s="46"/>
      <c r="P94" s="47"/>
      <c r="Q94" s="36">
        <f t="shared" si="2"/>
        <v>3</v>
      </c>
    </row>
    <row r="95" spans="1:17" ht="12.75">
      <c r="A95" s="5"/>
      <c r="B95" s="16" t="s">
        <v>24</v>
      </c>
      <c r="C95" s="16" t="s">
        <v>11</v>
      </c>
      <c r="D95" s="16" t="s">
        <v>83</v>
      </c>
      <c r="E95" s="16">
        <v>286</v>
      </c>
      <c r="F95" s="16">
        <f>69.3*1.7</f>
        <v>117.80999999999999</v>
      </c>
      <c r="G95" s="16">
        <v>283</v>
      </c>
      <c r="H95" s="16">
        <f>13*1.7</f>
        <v>22.099999999999998</v>
      </c>
      <c r="I95" s="16">
        <v>284</v>
      </c>
      <c r="J95" s="16">
        <f>57*1.7</f>
        <v>96.89999999999999</v>
      </c>
      <c r="K95" s="16"/>
      <c r="L95" s="16"/>
      <c r="M95" s="16"/>
      <c r="N95" s="16"/>
      <c r="O95" s="16"/>
      <c r="P95" s="16"/>
      <c r="Q95" s="36">
        <f t="shared" si="2"/>
        <v>3</v>
      </c>
    </row>
    <row r="96" spans="1:17" ht="12.75">
      <c r="A96" s="5"/>
      <c r="B96" s="16" t="s">
        <v>35</v>
      </c>
      <c r="C96" s="16" t="s">
        <v>11</v>
      </c>
      <c r="D96" s="16" t="s">
        <v>83</v>
      </c>
      <c r="E96" s="16"/>
      <c r="F96" s="43"/>
      <c r="G96" s="16"/>
      <c r="H96" s="44"/>
      <c r="I96" s="16"/>
      <c r="J96" s="44"/>
      <c r="K96" s="16"/>
      <c r="L96" s="44"/>
      <c r="M96" s="45"/>
      <c r="N96" s="44"/>
      <c r="O96" s="46"/>
      <c r="P96" s="47"/>
      <c r="Q96" s="36">
        <f t="shared" si="2"/>
        <v>0</v>
      </c>
    </row>
    <row r="97" spans="1:17" ht="12.75">
      <c r="A97" s="5"/>
      <c r="B97" s="2" t="s">
        <v>48</v>
      </c>
      <c r="C97" s="2" t="s">
        <v>11</v>
      </c>
      <c r="D97" s="2" t="s">
        <v>81</v>
      </c>
      <c r="E97" s="32"/>
      <c r="F97" s="38"/>
      <c r="G97" s="32"/>
      <c r="H97" s="40"/>
      <c r="I97" s="32"/>
      <c r="J97" s="40"/>
      <c r="K97" s="32"/>
      <c r="L97" s="40"/>
      <c r="M97" s="25"/>
      <c r="N97" s="24"/>
      <c r="O97" s="36"/>
      <c r="P97" s="37"/>
      <c r="Q97" s="36">
        <f t="shared" si="2"/>
        <v>0</v>
      </c>
    </row>
    <row r="98" spans="1:17" ht="12.75">
      <c r="A98" s="5"/>
      <c r="B98" s="16" t="s">
        <v>92</v>
      </c>
      <c r="C98" s="16" t="s">
        <v>11</v>
      </c>
      <c r="D98" s="16" t="s">
        <v>83</v>
      </c>
      <c r="E98" s="16">
        <v>254</v>
      </c>
      <c r="F98" s="16">
        <f>79.3*1.7</f>
        <v>134.81</v>
      </c>
      <c r="G98" s="16">
        <v>284</v>
      </c>
      <c r="H98" s="16">
        <f>7.2*1.7</f>
        <v>12.24</v>
      </c>
      <c r="I98" s="16"/>
      <c r="J98" s="16"/>
      <c r="K98" s="16">
        <v>279</v>
      </c>
      <c r="L98" s="16">
        <f>50.6*1.7</f>
        <v>86.02</v>
      </c>
      <c r="M98" s="16"/>
      <c r="N98" s="16"/>
      <c r="O98" s="16"/>
      <c r="P98" s="16"/>
      <c r="Q98" s="36">
        <f t="shared" si="2"/>
        <v>3</v>
      </c>
    </row>
    <row r="99" spans="1:17" ht="12.75">
      <c r="A99" s="50"/>
      <c r="B99" s="82"/>
      <c r="C99" s="83"/>
      <c r="D99" s="83"/>
      <c r="E99" s="14"/>
      <c r="F99" s="17"/>
      <c r="G99" s="14"/>
      <c r="H99" s="17"/>
      <c r="I99" s="39"/>
      <c r="J99" s="52"/>
      <c r="K99" s="39"/>
      <c r="L99" s="52"/>
      <c r="M99" s="23"/>
      <c r="N99" s="53"/>
      <c r="O99" s="34"/>
      <c r="P99" s="35"/>
      <c r="Q99" s="54"/>
    </row>
    <row r="100" spans="1:17" ht="12.75">
      <c r="A100" s="50"/>
      <c r="B100" s="14"/>
      <c r="C100" s="14"/>
      <c r="D100" s="14"/>
      <c r="E100" s="14"/>
      <c r="F100" s="17"/>
      <c r="G100" s="14"/>
      <c r="H100" s="17"/>
      <c r="I100" s="39"/>
      <c r="J100" s="52"/>
      <c r="K100" s="39"/>
      <c r="L100" s="52"/>
      <c r="M100" s="23"/>
      <c r="N100" s="53"/>
      <c r="O100" s="34"/>
      <c r="P100" s="35"/>
      <c r="Q100" s="54"/>
    </row>
    <row r="101" spans="1:17" ht="12.75">
      <c r="A101" s="50"/>
      <c r="B101" s="14"/>
      <c r="C101" s="14"/>
      <c r="D101" s="14"/>
      <c r="E101" s="14"/>
      <c r="F101" s="17"/>
      <c r="G101" s="14"/>
      <c r="H101" s="17"/>
      <c r="I101" s="39"/>
      <c r="J101" s="52"/>
      <c r="K101" s="39"/>
      <c r="L101" s="52"/>
      <c r="M101" s="23"/>
      <c r="N101" s="53"/>
      <c r="O101" s="34"/>
      <c r="P101" s="35"/>
      <c r="Q101" s="54"/>
    </row>
    <row r="102" spans="1:17" ht="12.75">
      <c r="A102" s="50"/>
      <c r="B102" s="14"/>
      <c r="C102" s="14"/>
      <c r="D102" s="14"/>
      <c r="E102" s="14"/>
      <c r="F102" s="17"/>
      <c r="G102" s="14"/>
      <c r="H102" s="17"/>
      <c r="I102" s="39"/>
      <c r="J102" s="52"/>
      <c r="K102" s="39"/>
      <c r="L102" s="52"/>
      <c r="M102" s="23"/>
      <c r="N102" s="53"/>
      <c r="O102" s="34"/>
      <c r="P102" s="35"/>
      <c r="Q102" s="54"/>
    </row>
    <row r="103" spans="1:17" ht="12.75">
      <c r="A103" s="50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</row>
    <row r="104" spans="1:17" ht="12.75">
      <c r="A104" s="54"/>
      <c r="B104" s="14"/>
      <c r="C104" s="14"/>
      <c r="D104" s="14"/>
      <c r="E104" s="14"/>
      <c r="F104" s="17"/>
      <c r="G104" s="14"/>
      <c r="H104" s="17"/>
      <c r="I104" s="39"/>
      <c r="J104" s="52"/>
      <c r="K104" s="39"/>
      <c r="L104" s="52"/>
      <c r="M104" s="23"/>
      <c r="N104" s="53"/>
      <c r="O104" s="34"/>
      <c r="P104" s="35"/>
      <c r="Q104" s="54"/>
    </row>
    <row r="105" spans="1:17" ht="12.75">
      <c r="A105" s="50"/>
      <c r="B105" s="14"/>
      <c r="C105" s="14"/>
      <c r="D105" s="14"/>
      <c r="E105" s="14"/>
      <c r="F105" s="17"/>
      <c r="G105" s="14"/>
      <c r="H105" s="17"/>
      <c r="I105" s="39"/>
      <c r="J105" s="52"/>
      <c r="K105" s="39"/>
      <c r="L105" s="52"/>
      <c r="M105" s="23"/>
      <c r="N105" s="53"/>
      <c r="O105" s="34"/>
      <c r="P105" s="35"/>
      <c r="Q105" s="54"/>
    </row>
    <row r="106" spans="1:17" ht="12.75">
      <c r="A106" s="50"/>
      <c r="B106" s="14"/>
      <c r="C106" s="14"/>
      <c r="D106" s="14"/>
      <c r="E106" s="14"/>
      <c r="F106" s="17"/>
      <c r="G106" s="14"/>
      <c r="H106" s="17"/>
      <c r="I106" s="39"/>
      <c r="J106" s="52"/>
      <c r="K106" s="39"/>
      <c r="L106" s="52"/>
      <c r="M106" s="23"/>
      <c r="N106" s="53"/>
      <c r="O106" s="34"/>
      <c r="P106" s="35"/>
      <c r="Q106" s="54"/>
    </row>
    <row r="107" spans="1:17" ht="12.75">
      <c r="A107" s="50"/>
      <c r="B107" s="14"/>
      <c r="C107" s="14"/>
      <c r="D107" s="14"/>
      <c r="E107" s="14"/>
      <c r="F107" s="17"/>
      <c r="G107" s="14"/>
      <c r="H107" s="17"/>
      <c r="I107" s="39"/>
      <c r="J107" s="52"/>
      <c r="K107" s="39"/>
      <c r="L107" s="52"/>
      <c r="M107" s="23"/>
      <c r="N107" s="53"/>
      <c r="O107" s="34"/>
      <c r="P107" s="35"/>
      <c r="Q107" s="54"/>
    </row>
    <row r="108" spans="1:17" ht="12.75">
      <c r="A108" s="50"/>
      <c r="B108" s="39"/>
      <c r="C108" s="39"/>
      <c r="D108" s="39"/>
      <c r="E108" s="39"/>
      <c r="F108" s="52"/>
      <c r="G108" s="39"/>
      <c r="H108" s="52"/>
      <c r="I108" s="39"/>
      <c r="J108" s="52"/>
      <c r="K108" s="39"/>
      <c r="L108" s="52"/>
      <c r="M108" s="39"/>
      <c r="N108" s="52"/>
      <c r="O108" s="34"/>
      <c r="P108" s="35"/>
      <c r="Q108" s="54"/>
    </row>
    <row r="109" ht="12.75">
      <c r="A109" s="50"/>
    </row>
    <row r="110" spans="2:17" ht="12.75">
      <c r="B110" s="14"/>
      <c r="C110" s="14"/>
      <c r="D110" s="14"/>
      <c r="E110" s="14"/>
      <c r="F110" s="17"/>
      <c r="G110" s="14"/>
      <c r="H110" s="17"/>
      <c r="I110" s="39"/>
      <c r="J110" s="51"/>
      <c r="K110" s="39"/>
      <c r="L110" s="52"/>
      <c r="M110" s="23"/>
      <c r="N110" s="53"/>
      <c r="O110" s="34"/>
      <c r="P110" s="35"/>
      <c r="Q110" s="54"/>
    </row>
    <row r="111" spans="1:17" ht="12.75">
      <c r="A111" s="50"/>
      <c r="B111" s="14"/>
      <c r="C111" s="14"/>
      <c r="D111" s="14"/>
      <c r="E111" s="14"/>
      <c r="F111" s="17"/>
      <c r="G111" s="14"/>
      <c r="H111" s="17"/>
      <c r="I111" s="39"/>
      <c r="J111" s="39"/>
      <c r="K111" s="34"/>
      <c r="L111" s="52"/>
      <c r="M111" s="23"/>
      <c r="N111" s="53"/>
      <c r="O111" s="34"/>
      <c r="P111" s="35"/>
      <c r="Q111" s="54"/>
    </row>
    <row r="112" spans="1:17" ht="12.75">
      <c r="A112" s="50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</row>
    <row r="113" ht="12.75">
      <c r="A113" s="54"/>
    </row>
  </sheetData>
  <sheetProtection/>
  <printOptions/>
  <pageMargins left="0.7874015748031497" right="0.41" top="0.11" bottom="0.32" header="0.16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Krenmayr</dc:creator>
  <cp:keywords/>
  <dc:description/>
  <cp:lastModifiedBy>HP</cp:lastModifiedBy>
  <cp:lastPrinted>2019-11-15T17:12:55Z</cp:lastPrinted>
  <dcterms:created xsi:type="dcterms:W3CDTF">2011-10-25T11:28:55Z</dcterms:created>
  <dcterms:modified xsi:type="dcterms:W3CDTF">2022-07-21T18:04:39Z</dcterms:modified>
  <cp:category/>
  <cp:version/>
  <cp:contentType/>
  <cp:contentStatus/>
</cp:coreProperties>
</file>